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755"/>
  </bookViews>
  <sheets>
    <sheet name="Result Analysis" sheetId="1" r:id="rId1"/>
    <sheet name="School Result" sheetId="2" r:id="rId2"/>
    <sheet name="Subjectwise Result" sheetId="3" r:id="rId3"/>
    <sheet name="Teacherwise Result" sheetId="4" r:id="rId4"/>
  </sheets>
  <calcPr calcId="152511"/>
</workbook>
</file>

<file path=xl/calcChain.xml><?xml version="1.0" encoding="utf-8"?>
<calcChain xmlns="http://schemas.openxmlformats.org/spreadsheetml/2006/main">
  <c r="F15" i="1" l="1"/>
  <c r="F14" i="1"/>
  <c r="F13" i="1"/>
  <c r="T5" i="1"/>
  <c r="T6" i="1"/>
  <c r="T7" i="1"/>
  <c r="T8" i="1"/>
  <c r="T9" i="1"/>
  <c r="T10" i="1"/>
  <c r="S5" i="1"/>
  <c r="S6" i="1"/>
  <c r="S7" i="1"/>
  <c r="S8" i="1"/>
  <c r="S9" i="1"/>
  <c r="S10" i="1"/>
  <c r="S4" i="1"/>
  <c r="O9" i="4" l="1"/>
  <c r="N9" i="4"/>
  <c r="M9" i="4"/>
  <c r="L9" i="4"/>
  <c r="K9" i="4"/>
  <c r="J9" i="4"/>
  <c r="I9" i="4"/>
  <c r="H9" i="4"/>
  <c r="G9" i="4"/>
  <c r="O8" i="4"/>
  <c r="N8" i="4"/>
  <c r="M8" i="4"/>
  <c r="L8" i="4"/>
  <c r="K8" i="4"/>
  <c r="J8" i="4"/>
  <c r="I8" i="4"/>
  <c r="H8" i="4"/>
  <c r="G8" i="4"/>
  <c r="O7" i="4"/>
  <c r="N7" i="4"/>
  <c r="M7" i="4"/>
  <c r="L7" i="4"/>
  <c r="K7" i="4"/>
  <c r="J7" i="4"/>
  <c r="I7" i="4"/>
  <c r="H7" i="4"/>
  <c r="G7" i="4"/>
  <c r="O6" i="4"/>
  <c r="N6" i="4"/>
  <c r="M6" i="4"/>
  <c r="L6" i="4"/>
  <c r="K6" i="4"/>
  <c r="J6" i="4"/>
  <c r="I6" i="4"/>
  <c r="H6" i="4"/>
  <c r="G6" i="4"/>
  <c r="O4" i="4"/>
  <c r="N4" i="4"/>
  <c r="M4" i="4"/>
  <c r="L4" i="4"/>
  <c r="K4" i="4"/>
  <c r="J4" i="4"/>
  <c r="I4" i="4"/>
  <c r="H4" i="4"/>
  <c r="G4" i="4"/>
  <c r="N9" i="3"/>
  <c r="M9" i="3"/>
  <c r="L9" i="3"/>
  <c r="K9" i="3"/>
  <c r="J9" i="3"/>
  <c r="I9" i="3"/>
  <c r="N8" i="3"/>
  <c r="M8" i="3"/>
  <c r="L8" i="3"/>
  <c r="K8" i="3"/>
  <c r="J8" i="3"/>
  <c r="I8" i="3"/>
  <c r="N7" i="3"/>
  <c r="M7" i="3"/>
  <c r="L7" i="3"/>
  <c r="K7" i="3"/>
  <c r="J7" i="3"/>
  <c r="I7" i="3"/>
  <c r="N6" i="3"/>
  <c r="M6" i="3"/>
  <c r="L6" i="3"/>
  <c r="K6" i="3"/>
  <c r="J6" i="3"/>
  <c r="I6" i="3"/>
  <c r="N5" i="3"/>
  <c r="M5" i="3"/>
  <c r="L5" i="3"/>
  <c r="K5" i="3"/>
  <c r="J5" i="3"/>
  <c r="I5" i="3"/>
  <c r="O5" i="4" l="1"/>
  <c r="N5" i="4"/>
  <c r="M5" i="4"/>
  <c r="L5" i="4"/>
  <c r="K5" i="4"/>
  <c r="J5" i="4"/>
  <c r="I5" i="4"/>
  <c r="H5" i="4"/>
  <c r="G5" i="4"/>
  <c r="P12" i="1"/>
  <c r="N12" i="1"/>
  <c r="M12" i="1" s="1"/>
  <c r="D9" i="3" s="1"/>
  <c r="F8" i="4" s="1"/>
  <c r="L12" i="1"/>
  <c r="E8" i="3" s="1"/>
  <c r="J12" i="1"/>
  <c r="E7" i="3" s="1"/>
  <c r="H12" i="1"/>
  <c r="E6" i="3" s="1"/>
  <c r="F12" i="1"/>
  <c r="F11" i="1"/>
  <c r="G11" i="1"/>
  <c r="C6" i="3" s="1"/>
  <c r="E5" i="4" s="1"/>
  <c r="H11" i="1"/>
  <c r="I11" i="1"/>
  <c r="C7" i="3" s="1"/>
  <c r="E6" i="4" s="1"/>
  <c r="J11" i="1"/>
  <c r="K11" i="1"/>
  <c r="C8" i="3" s="1"/>
  <c r="E7" i="4" s="1"/>
  <c r="L11" i="1"/>
  <c r="M11" i="1"/>
  <c r="C9" i="3" s="1"/>
  <c r="E8" i="4" s="1"/>
  <c r="N11" i="1"/>
  <c r="O11" i="1"/>
  <c r="C10" i="3" s="1"/>
  <c r="E9" i="4" s="1"/>
  <c r="P11" i="1"/>
  <c r="E11" i="1"/>
  <c r="C4" i="2" s="1"/>
  <c r="E5" i="3" l="1"/>
  <c r="E12" i="1"/>
  <c r="D5" i="3" s="1"/>
  <c r="F4" i="4" s="1"/>
  <c r="E9" i="3"/>
  <c r="G12" i="1"/>
  <c r="D6" i="3" s="1"/>
  <c r="F5" i="4" s="1"/>
  <c r="O12" i="1"/>
  <c r="D10" i="3" s="1"/>
  <c r="F9" i="4" s="1"/>
  <c r="I12" i="1"/>
  <c r="D7" i="3" s="1"/>
  <c r="F6" i="4" s="1"/>
  <c r="C5" i="3"/>
  <c r="E4" i="4" s="1"/>
  <c r="K12" i="1"/>
  <c r="D8" i="3" s="1"/>
  <c r="F7" i="4" s="1"/>
  <c r="G6" i="3" l="1"/>
  <c r="O5" i="3"/>
  <c r="I11" i="3"/>
  <c r="O6" i="3"/>
  <c r="O7" i="3"/>
  <c r="O9" i="3"/>
  <c r="O8" i="3"/>
  <c r="N11" i="3"/>
  <c r="M11" i="3"/>
  <c r="L11" i="3"/>
  <c r="K11" i="3"/>
  <c r="D53" i="4"/>
  <c r="J11" i="3"/>
  <c r="F10" i="4"/>
  <c r="G10" i="4"/>
  <c r="H10" i="4"/>
  <c r="I10" i="4"/>
  <c r="J10" i="4"/>
  <c r="K10" i="4"/>
  <c r="L10" i="4"/>
  <c r="M10" i="4"/>
  <c r="N10" i="4"/>
  <c r="O10" i="4"/>
  <c r="E10" i="4"/>
  <c r="S10" i="4" s="1"/>
  <c r="F23" i="4"/>
  <c r="G23" i="4"/>
  <c r="H23" i="4"/>
  <c r="I23" i="4"/>
  <c r="J23" i="4"/>
  <c r="K23" i="4"/>
  <c r="L23" i="4"/>
  <c r="M23" i="4"/>
  <c r="E23" i="4"/>
  <c r="P5" i="4"/>
  <c r="P6" i="4"/>
  <c r="P7" i="4"/>
  <c r="P8" i="4"/>
  <c r="P9" i="4"/>
  <c r="S5" i="4"/>
  <c r="S6" i="4"/>
  <c r="S7" i="4"/>
  <c r="S8" i="4"/>
  <c r="S9" i="4"/>
  <c r="S4" i="4"/>
  <c r="Q5" i="4"/>
  <c r="R5" i="4" s="1"/>
  <c r="Q6" i="4"/>
  <c r="R6" i="4" s="1"/>
  <c r="Q7" i="4"/>
  <c r="R7" i="4" s="1"/>
  <c r="Q8" i="4"/>
  <c r="R8" i="4" s="1"/>
  <c r="Q9" i="4"/>
  <c r="R9" i="4" s="1"/>
  <c r="Q4" i="4"/>
  <c r="R4" i="4" s="1"/>
  <c r="P4" i="4"/>
  <c r="G7" i="3"/>
  <c r="G8" i="3"/>
  <c r="G9" i="3"/>
  <c r="G5" i="3"/>
  <c r="G4" i="2"/>
  <c r="N23" i="4" l="1"/>
  <c r="T4" i="4"/>
  <c r="H5" i="3" s="1"/>
  <c r="T7" i="4"/>
  <c r="H8" i="3" s="1"/>
  <c r="Q10" i="4"/>
  <c r="R10" i="4" s="1"/>
  <c r="T10" i="4" s="1"/>
  <c r="H4" i="2" s="1"/>
  <c r="T5" i="4"/>
  <c r="H6" i="3" s="1"/>
  <c r="O11" i="3"/>
  <c r="T6" i="4"/>
  <c r="H7" i="3" s="1"/>
  <c r="P10" i="4"/>
  <c r="T8" i="4"/>
  <c r="H9" i="3" s="1"/>
  <c r="T4" i="1"/>
</calcChain>
</file>

<file path=xl/sharedStrings.xml><?xml version="1.0" encoding="utf-8"?>
<sst xmlns="http://schemas.openxmlformats.org/spreadsheetml/2006/main" count="245" uniqueCount="142">
  <si>
    <t>Sr. No.</t>
  </si>
  <si>
    <t>CBSE Roll No.</t>
  </si>
  <si>
    <t>Name of Student</t>
  </si>
  <si>
    <t>English</t>
  </si>
  <si>
    <t>Hindi</t>
  </si>
  <si>
    <t>Total</t>
  </si>
  <si>
    <t>%age</t>
  </si>
  <si>
    <t>Name of KV</t>
  </si>
  <si>
    <t>Total Appeared</t>
  </si>
  <si>
    <t>Total Passed</t>
  </si>
  <si>
    <t>No. Of Students Compartment</t>
  </si>
  <si>
    <t>No. Of Students Failed</t>
  </si>
  <si>
    <t>OverAll Pass %</t>
  </si>
  <si>
    <t>Gender</t>
  </si>
  <si>
    <t>GIRL</t>
  </si>
  <si>
    <t>BOY</t>
  </si>
  <si>
    <t>No of Boys out of Total appeared  in Class XII</t>
  </si>
  <si>
    <t>No of Girls out of Total appeared in Class XII</t>
  </si>
  <si>
    <t>Please Note:</t>
  </si>
  <si>
    <t>If a student appeared in a practical exam or in one/two paper , he /she will be counted among appeared candidates and for statistics purpose , he /she will be counted among failed candidates. Candidates having compartment / improvement exam will be taken as failures</t>
  </si>
  <si>
    <t>Name of Teacher</t>
  </si>
  <si>
    <t>Designation</t>
  </si>
  <si>
    <t>Subject</t>
  </si>
  <si>
    <t>PI</t>
  </si>
  <si>
    <t>PGT</t>
  </si>
  <si>
    <t>Sh. Pradeep Swami</t>
  </si>
  <si>
    <t xml:space="preserve">Total Appeared </t>
  </si>
  <si>
    <t>Grade in English</t>
  </si>
  <si>
    <t>Grade in Hindi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</si>
  <si>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</si>
  <si>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</si>
  <si>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</si>
  <si>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</si>
  <si>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</si>
  <si>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</si>
  <si>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</si>
  <si>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</si>
  <si>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</si>
  <si>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Grades</t>
  </si>
  <si>
    <t>A1 (8)</t>
  </si>
  <si>
    <t>B1 (6)</t>
  </si>
  <si>
    <t>A2 (7)</t>
  </si>
  <si>
    <t>B2 (5)</t>
  </si>
  <si>
    <t>C1 (4)</t>
  </si>
  <si>
    <t>C2 (3)</t>
  </si>
  <si>
    <t>D1 (2)</t>
  </si>
  <si>
    <t>D2 (1)</t>
  </si>
  <si>
    <t>E (0)</t>
  </si>
  <si>
    <t>How to calculate Performance Index (for individual subjects)</t>
  </si>
  <si>
    <t xml:space="preserve">For Example  </t>
  </si>
  <si>
    <t>Class</t>
  </si>
  <si>
    <t>XII</t>
  </si>
  <si>
    <t>No.of studetns Appered(n)</t>
  </si>
  <si>
    <t>No.of students passed</t>
  </si>
  <si>
    <t>No.of students failed</t>
  </si>
  <si>
    <t>Grade</t>
  </si>
  <si>
    <t>No.of students  in each grade (N)</t>
  </si>
  <si>
    <t>Weightage (W)</t>
  </si>
  <si>
    <t>N x W</t>
  </si>
  <si>
    <t xml:space="preserve">Performance Index (PI) = </t>
  </si>
  <si>
    <t>∑(NXW)100</t>
  </si>
  <si>
    <t>n = No.of students appeared</t>
  </si>
  <si>
    <t xml:space="preserve">            (PI)</t>
  </si>
  <si>
    <t>n x 8</t>
  </si>
  <si>
    <t xml:space="preserve">        =  364 X 100</t>
  </si>
  <si>
    <t>∑ (NXW) = 364</t>
  </si>
  <si>
    <t xml:space="preserve">             70 X8</t>
  </si>
  <si>
    <t xml:space="preserve">        =   65</t>
  </si>
  <si>
    <t>Q x 100</t>
  </si>
  <si>
    <t>E x 8</t>
  </si>
  <si>
    <t>PI                (R/S)</t>
  </si>
  <si>
    <t>No.of passed student securing marks between(out of 100)</t>
  </si>
  <si>
    <t>33 to 44</t>
  </si>
  <si>
    <t>45 to 59</t>
  </si>
  <si>
    <t>60 to 74</t>
  </si>
  <si>
    <t>75 to 89</t>
  </si>
  <si>
    <t>90&amp; above</t>
  </si>
  <si>
    <t xml:space="preserve">Principal       </t>
  </si>
  <si>
    <t>Subject/Grade</t>
  </si>
  <si>
    <t xml:space="preserve">Total </t>
  </si>
  <si>
    <t xml:space="preserve">English </t>
  </si>
  <si>
    <t>-</t>
  </si>
  <si>
    <t xml:space="preserve">Hindi </t>
  </si>
  <si>
    <t xml:space="preserve">Mathematics </t>
  </si>
  <si>
    <t xml:space="preserve">Physics </t>
  </si>
  <si>
    <t xml:space="preserve">Chemistry </t>
  </si>
  <si>
    <t>Total (N)</t>
  </si>
  <si>
    <r>
      <t xml:space="preserve">Performance Index (PI) = </t>
    </r>
    <r>
      <rPr>
        <u/>
        <sz val="14"/>
        <color theme="1"/>
        <rFont val="Times New Roman"/>
        <family val="1"/>
      </rPr>
      <t>Σ (N x W) 100</t>
    </r>
    <r>
      <rPr>
        <sz val="14"/>
        <color theme="1"/>
        <rFont val="Times New Roman"/>
        <family val="1"/>
      </rPr>
      <t xml:space="preserve">  x </t>
    </r>
    <r>
      <rPr>
        <u/>
        <sz val="14"/>
        <color theme="1"/>
        <rFont val="Times New Roman"/>
        <family val="1"/>
      </rPr>
      <t>100</t>
    </r>
  </si>
  <si>
    <t>n = No. of students appeared in Class XII (for example 70)</t>
  </si>
  <si>
    <t xml:space="preserve">         n                    40</t>
  </si>
  <si>
    <r>
      <t>=</t>
    </r>
    <r>
      <rPr>
        <u/>
        <sz val="14"/>
        <color theme="1"/>
        <rFont val="Times New Roman"/>
        <family val="1"/>
      </rPr>
      <t>1844 X 100</t>
    </r>
  </si>
  <si>
    <t>Σ (NXW) = 1844</t>
  </si>
  <si>
    <t xml:space="preserve">    70 X 40</t>
  </si>
  <si>
    <t xml:space="preserve">     2800</t>
  </si>
  <si>
    <t>Note :</t>
  </si>
  <si>
    <t>*  Adding aggregate scores of students divided by total number of students appeared will give the mean aggregate out of 500.</t>
  </si>
  <si>
    <t>How to calculate Performance Index (for Stream / School)</t>
  </si>
  <si>
    <t>KENDRIYA VIDYALAYA JHUNJHUNU, JAIPUR REGION</t>
  </si>
  <si>
    <t>English 301</t>
  </si>
  <si>
    <t>Hindi 302</t>
  </si>
  <si>
    <t>Total 500</t>
  </si>
  <si>
    <t>KV JHUNJHUNU</t>
  </si>
  <si>
    <t>Below 33</t>
  </si>
  <si>
    <t>ECO 030</t>
  </si>
  <si>
    <t>Grade in ECO</t>
  </si>
  <si>
    <t>Grade in ACC</t>
  </si>
  <si>
    <t>Grade in B.STUD</t>
  </si>
  <si>
    <t>IP 065</t>
  </si>
  <si>
    <t>Grade in IP</t>
  </si>
  <si>
    <t>Math 041</t>
  </si>
  <si>
    <t>Grade in Math</t>
  </si>
  <si>
    <t>Total candidates appeared in class XII- COM.</t>
  </si>
  <si>
    <t>SUMER SINHG</t>
  </si>
  <si>
    <t>SUMER SINGH</t>
  </si>
  <si>
    <t>Economics</t>
  </si>
  <si>
    <t>Accountancy</t>
  </si>
  <si>
    <t>IP</t>
  </si>
  <si>
    <t>sh. Manoj Kumar</t>
  </si>
  <si>
    <t>Sh. Deepak Bedi</t>
  </si>
  <si>
    <t>Sh. Mahendra Singh</t>
  </si>
  <si>
    <t>Sh. Mukesh Tailor</t>
  </si>
  <si>
    <t xml:space="preserve">For Example Class XII (COMMERCE Stream) </t>
  </si>
  <si>
    <t>COUNT=&gt;</t>
  </si>
  <si>
    <t>PASSED / FAIL Grade</t>
  </si>
  <si>
    <t>Sum (NxW)</t>
  </si>
  <si>
    <t>Over All</t>
  </si>
  <si>
    <t xml:space="preserve">BULBUL AGARWAL </t>
  </si>
  <si>
    <t xml:space="preserve">JIYA ROHILLA </t>
  </si>
  <si>
    <t xml:space="preserve">VENU JANGID </t>
  </si>
  <si>
    <t xml:space="preserve">DANIEL </t>
  </si>
  <si>
    <t xml:space="preserve">KOMAL SAIN </t>
  </si>
  <si>
    <t xml:space="preserve">PRASHANT WALIA </t>
  </si>
  <si>
    <t xml:space="preserve">REHANA </t>
  </si>
  <si>
    <t>ACC 055</t>
  </si>
  <si>
    <t>B.STUD 054</t>
  </si>
  <si>
    <t>KV JHUNJHUNU            Result Analysis for Class -XII COMMERCE 2020-21</t>
  </si>
  <si>
    <t>Information regarding Result Analysis Class XII – 2020-21</t>
  </si>
  <si>
    <r>
      <t xml:space="preserve">                            </t>
    </r>
    <r>
      <rPr>
        <b/>
        <sz val="16"/>
        <color rgb="FFFF0000"/>
        <rFont val="Calibri"/>
        <family val="2"/>
        <scheme val="minor"/>
      </rPr>
      <t>School wise</t>
    </r>
    <r>
      <rPr>
        <b/>
        <sz val="16"/>
        <color theme="1"/>
        <rFont val="Calibri"/>
        <family val="2"/>
        <scheme val="minor"/>
      </rPr>
      <t xml:space="preserve"> Result Analysis for Class XII COMMERCE 2020-21</t>
    </r>
  </si>
  <si>
    <t>NA</t>
  </si>
  <si>
    <r>
      <rPr>
        <b/>
        <sz val="14"/>
        <color rgb="FFFF0000"/>
        <rFont val="Calibri"/>
        <family val="2"/>
        <scheme val="minor"/>
      </rPr>
      <t>Subject wise</t>
    </r>
    <r>
      <rPr>
        <b/>
        <sz val="14"/>
        <color theme="1"/>
        <rFont val="Calibri"/>
        <family val="2"/>
        <scheme val="minor"/>
      </rPr>
      <t xml:space="preserve"> Result Analysis for Class XII COMMERCE 2020-21</t>
    </r>
  </si>
  <si>
    <t xml:space="preserve">Busi. Stud.  </t>
  </si>
  <si>
    <t>Teacher wise Result Analysis for Class XII COMMERCE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</si>
</sst>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/>
    <xf numFmtId="0" fontId="18" fillId="0" borderId="0" xfId="0" applyFont="1"/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2" fillId="5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22" fillId="6" borderId="1" xfId="0" applyFont="1" applyFill="1" applyBorder="1" applyAlignment="1">
      <alignment horizontal="right"/>
    </xf>
    <xf numFmtId="1" fontId="21" fillId="2" borderId="1" xfId="0" applyNumberFormat="1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right"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4" fillId="7" borderId="1" xfId="0" applyFont="1" applyFill="1" applyBorder="1"/>
    <xf numFmtId="0" fontId="1" fillId="7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4" fontId="0" fillId="3" borderId="1" xfId="0" applyNumberFormat="1" applyFill="1" applyBorder="1"/>
    <xf numFmtId="0" fontId="20" fillId="0" borderId="0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" fontId="25" fillId="3" borderId="1" xfId="0" applyNumberFormat="1" applyFont="1" applyFill="1" applyBorder="1" applyAlignment="1">
      <alignment horizontal="right"/>
    </xf>
    <xf numFmtId="0" fontId="13" fillId="3" borderId="1" xfId="0" applyFont="1" applyFill="1" applyBorder="1"/>
    <xf numFmtId="0" fontId="15" fillId="3" borderId="1" xfId="0" applyFont="1" applyFill="1" applyBorder="1"/>
    <xf numFmtId="0" fontId="0" fillId="3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164" fontId="0" fillId="2" borderId="1" xfId="0" applyNumberFormat="1" applyFill="1" applyBorder="1"/>
    <xf numFmtId="0" fontId="9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/>
    <xf numFmtId="0" fontId="0" fillId="3" borderId="0" xfId="0" applyFill="1"/>
    <xf numFmtId="0" fontId="3" fillId="8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/>
    <xf numFmtId="0" fontId="1" fillId="8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" fontId="0" fillId="0" borderId="4" xfId="0" applyNumberForma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J16" sqref="J16"/>
    </sheetView>
  </sheetViews>
  <sheetFormatPr defaultRowHeight="15" x14ac:dyDescent="0.25"/>
  <cols>
    <col min="1" max="1" width="5.42578125" style="1" customWidth="1"/>
    <col min="2" max="2" width="12.28515625" style="1" customWidth="1"/>
    <col min="3" max="3" width="23" style="1" customWidth="1"/>
    <col min="4" max="4" width="8.140625" style="1" customWidth="1"/>
    <col min="5" max="5" width="8" style="1" customWidth="1"/>
    <col min="6" max="6" width="9.140625" style="1"/>
    <col min="7" max="7" width="7.7109375" style="1" customWidth="1"/>
    <col min="8" max="8" width="8.140625" style="1" customWidth="1"/>
    <col min="9" max="9" width="8.42578125" style="1" customWidth="1"/>
    <col min="10" max="10" width="10.140625" style="1" customWidth="1"/>
    <col min="11" max="11" width="7.85546875" style="1" customWidth="1"/>
    <col min="12" max="12" width="8.42578125" style="1" customWidth="1"/>
    <col min="13" max="13" width="7.42578125" style="1" customWidth="1"/>
    <col min="14" max="14" width="6.42578125" style="1" customWidth="1"/>
    <col min="15" max="15" width="6.7109375" style="1" customWidth="1"/>
    <col min="16" max="16" width="6.85546875" style="1" customWidth="1"/>
    <col min="17" max="17" width="6.42578125" style="1" customWidth="1"/>
    <col min="18" max="18" width="6.28515625" style="1" customWidth="1"/>
    <col min="19" max="19" width="6.7109375" style="1" customWidth="1"/>
    <col min="20" max="20" width="6.5703125" style="1" customWidth="1"/>
    <col min="21" max="16384" width="9.140625" style="1"/>
  </cols>
  <sheetData>
    <row r="1" spans="1:20" s="41" customFormat="1" ht="35.25" customHeight="1" x14ac:dyDescent="0.35">
      <c r="A1" s="56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40" customFormat="1" ht="30.75" customHeight="1" x14ac:dyDescent="0.35">
      <c r="A2" s="59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51" customFormat="1" ht="45" x14ac:dyDescent="0.25">
      <c r="A3" s="52" t="s">
        <v>0</v>
      </c>
      <c r="B3" s="52" t="s">
        <v>1</v>
      </c>
      <c r="C3" s="52" t="s">
        <v>2</v>
      </c>
      <c r="D3" s="52" t="s">
        <v>13</v>
      </c>
      <c r="E3" s="52" t="s">
        <v>98</v>
      </c>
      <c r="F3" s="52" t="s">
        <v>27</v>
      </c>
      <c r="G3" s="52" t="s">
        <v>103</v>
      </c>
      <c r="H3" s="52" t="s">
        <v>104</v>
      </c>
      <c r="I3" s="52" t="s">
        <v>133</v>
      </c>
      <c r="J3" s="52" t="s">
        <v>105</v>
      </c>
      <c r="K3" s="52" t="s">
        <v>134</v>
      </c>
      <c r="L3" s="52" t="s">
        <v>106</v>
      </c>
      <c r="M3" s="52" t="s">
        <v>107</v>
      </c>
      <c r="N3" s="52" t="s">
        <v>108</v>
      </c>
      <c r="O3" s="52" t="s">
        <v>99</v>
      </c>
      <c r="P3" s="52" t="s">
        <v>28</v>
      </c>
      <c r="Q3" s="52" t="s">
        <v>109</v>
      </c>
      <c r="R3" s="52" t="s">
        <v>110</v>
      </c>
      <c r="S3" s="52" t="s">
        <v>100</v>
      </c>
      <c r="T3" s="52" t="s">
        <v>6</v>
      </c>
    </row>
    <row r="4" spans="1:20" x14ac:dyDescent="0.25">
      <c r="A4" s="4">
        <v>1</v>
      </c>
      <c r="B4" s="3">
        <v>11679391</v>
      </c>
      <c r="C4" s="3" t="s">
        <v>126</v>
      </c>
      <c r="D4" s="3" t="s">
        <v>14</v>
      </c>
      <c r="E4" s="25">
        <v>95</v>
      </c>
      <c r="F4" s="26" t="s">
        <v>29</v>
      </c>
      <c r="G4" s="23">
        <v>91</v>
      </c>
      <c r="H4" s="23" t="s">
        <v>30</v>
      </c>
      <c r="I4" s="22">
        <v>84</v>
      </c>
      <c r="J4" s="22" t="s">
        <v>30</v>
      </c>
      <c r="K4" s="24">
        <v>95</v>
      </c>
      <c r="L4" s="24" t="s">
        <v>29</v>
      </c>
      <c r="M4" s="22"/>
      <c r="N4" s="22"/>
      <c r="O4" s="27"/>
      <c r="P4" s="27"/>
      <c r="Q4" s="22">
        <v>83</v>
      </c>
      <c r="R4" s="22" t="s">
        <v>31</v>
      </c>
      <c r="S4" s="80">
        <f>SUM(E4,G4,I4,K4,M4,O4,Q4)</f>
        <v>448</v>
      </c>
      <c r="T4" s="1">
        <f>S4/5</f>
        <v>89.6</v>
      </c>
    </row>
    <row r="5" spans="1:20" x14ac:dyDescent="0.25">
      <c r="A5" s="4">
        <v>2</v>
      </c>
      <c r="B5" s="3">
        <v>11679393</v>
      </c>
      <c r="C5" s="3" t="s">
        <v>127</v>
      </c>
      <c r="D5" s="3" t="s">
        <v>14</v>
      </c>
      <c r="E5" s="21">
        <v>95</v>
      </c>
      <c r="F5" s="22" t="s">
        <v>29</v>
      </c>
      <c r="G5" s="23">
        <v>83</v>
      </c>
      <c r="H5" s="23" t="s">
        <v>31</v>
      </c>
      <c r="I5" s="22">
        <v>75</v>
      </c>
      <c r="J5" s="22" t="s">
        <v>31</v>
      </c>
      <c r="K5" s="24">
        <v>95</v>
      </c>
      <c r="L5" s="24" t="s">
        <v>29</v>
      </c>
      <c r="M5" s="22"/>
      <c r="N5" s="22"/>
      <c r="O5" s="23"/>
      <c r="P5" s="23"/>
      <c r="Q5" s="22">
        <v>66</v>
      </c>
      <c r="R5" s="22" t="s">
        <v>34</v>
      </c>
      <c r="S5" s="80">
        <f t="shared" ref="S5:S10" si="0">SUM(E5,G5,I5,K5,M5,O5,Q5)</f>
        <v>414</v>
      </c>
      <c r="T5" s="1">
        <f t="shared" ref="T5:T10" si="1">S5/5</f>
        <v>82.8</v>
      </c>
    </row>
    <row r="6" spans="1:20" x14ac:dyDescent="0.25">
      <c r="A6" s="4">
        <v>3</v>
      </c>
      <c r="B6" s="3">
        <v>11679397</v>
      </c>
      <c r="C6" s="3" t="s">
        <v>128</v>
      </c>
      <c r="D6" s="3" t="s">
        <v>15</v>
      </c>
      <c r="E6" s="25">
        <v>75</v>
      </c>
      <c r="F6" s="26" t="s">
        <v>34</v>
      </c>
      <c r="G6" s="27">
        <v>55</v>
      </c>
      <c r="H6" s="27" t="s">
        <v>35</v>
      </c>
      <c r="I6" s="26">
        <v>47</v>
      </c>
      <c r="J6" s="26" t="s">
        <v>36</v>
      </c>
      <c r="K6" s="28">
        <v>70</v>
      </c>
      <c r="L6" s="28" t="s">
        <v>34</v>
      </c>
      <c r="M6" s="26">
        <v>93</v>
      </c>
      <c r="N6" s="26" t="s">
        <v>30</v>
      </c>
      <c r="O6" s="23"/>
      <c r="P6" s="23"/>
      <c r="Q6" s="22"/>
      <c r="R6" s="22"/>
      <c r="S6" s="80">
        <f t="shared" si="0"/>
        <v>340</v>
      </c>
      <c r="T6" s="1">
        <f t="shared" si="1"/>
        <v>68</v>
      </c>
    </row>
    <row r="7" spans="1:20" x14ac:dyDescent="0.25">
      <c r="A7" s="4">
        <v>4</v>
      </c>
      <c r="B7" s="3">
        <v>11679392</v>
      </c>
      <c r="C7" s="3" t="s">
        <v>129</v>
      </c>
      <c r="D7" s="3" t="s">
        <v>15</v>
      </c>
      <c r="E7" s="25">
        <v>74</v>
      </c>
      <c r="F7" s="26" t="s">
        <v>34</v>
      </c>
      <c r="G7" s="23">
        <v>52</v>
      </c>
      <c r="H7" s="23" t="s">
        <v>36</v>
      </c>
      <c r="I7" s="26">
        <v>47</v>
      </c>
      <c r="J7" s="26" t="s">
        <v>36</v>
      </c>
      <c r="K7" s="28">
        <v>58</v>
      </c>
      <c r="L7" s="28" t="s">
        <v>36</v>
      </c>
      <c r="M7" s="22">
        <v>91</v>
      </c>
      <c r="N7" s="22" t="s">
        <v>31</v>
      </c>
      <c r="O7" s="27"/>
      <c r="P7" s="27"/>
      <c r="Q7" s="22"/>
      <c r="R7" s="26"/>
      <c r="S7" s="80">
        <f t="shared" si="0"/>
        <v>322</v>
      </c>
      <c r="T7" s="1">
        <f t="shared" si="1"/>
        <v>64.400000000000006</v>
      </c>
    </row>
    <row r="8" spans="1:20" x14ac:dyDescent="0.25">
      <c r="A8" s="4">
        <v>5</v>
      </c>
      <c r="B8" s="3">
        <v>11679394</v>
      </c>
      <c r="C8" s="3" t="s">
        <v>130</v>
      </c>
      <c r="D8" s="3" t="s">
        <v>14</v>
      </c>
      <c r="E8" s="21">
        <v>73</v>
      </c>
      <c r="F8" s="22" t="s">
        <v>34</v>
      </c>
      <c r="G8" s="23">
        <v>55</v>
      </c>
      <c r="H8" s="23" t="s">
        <v>35</v>
      </c>
      <c r="I8" s="22">
        <v>48</v>
      </c>
      <c r="J8" s="22" t="s">
        <v>36</v>
      </c>
      <c r="K8" s="24">
        <v>66</v>
      </c>
      <c r="L8" s="24" t="s">
        <v>35</v>
      </c>
      <c r="M8" s="22">
        <v>80</v>
      </c>
      <c r="N8" s="22" t="s">
        <v>33</v>
      </c>
      <c r="O8" s="23"/>
      <c r="P8" s="23"/>
      <c r="Q8" s="22"/>
      <c r="R8" s="22"/>
      <c r="S8" s="80">
        <f t="shared" si="0"/>
        <v>322</v>
      </c>
      <c r="T8" s="1">
        <f t="shared" si="1"/>
        <v>64.400000000000006</v>
      </c>
    </row>
    <row r="9" spans="1:20" x14ac:dyDescent="0.25">
      <c r="A9" s="4">
        <v>6</v>
      </c>
      <c r="B9" s="3">
        <v>11679395</v>
      </c>
      <c r="C9" s="3" t="s">
        <v>131</v>
      </c>
      <c r="D9" s="3" t="s">
        <v>15</v>
      </c>
      <c r="E9" s="25">
        <v>66</v>
      </c>
      <c r="F9" s="26" t="s">
        <v>35</v>
      </c>
      <c r="G9" s="27">
        <v>52</v>
      </c>
      <c r="H9" s="27" t="s">
        <v>36</v>
      </c>
      <c r="I9" s="26">
        <v>48</v>
      </c>
      <c r="J9" s="26" t="s">
        <v>36</v>
      </c>
      <c r="K9" s="28">
        <v>67</v>
      </c>
      <c r="L9" s="28" t="s">
        <v>35</v>
      </c>
      <c r="M9" s="22">
        <v>79</v>
      </c>
      <c r="N9" s="22" t="s">
        <v>34</v>
      </c>
      <c r="O9" s="27"/>
      <c r="P9" s="27"/>
      <c r="Q9" s="22"/>
      <c r="R9" s="22"/>
      <c r="S9" s="80">
        <f t="shared" si="0"/>
        <v>312</v>
      </c>
      <c r="T9" s="1">
        <f t="shared" si="1"/>
        <v>62.4</v>
      </c>
    </row>
    <row r="10" spans="1:20" x14ac:dyDescent="0.25">
      <c r="A10" s="4">
        <v>7</v>
      </c>
      <c r="B10" s="3">
        <v>11679396</v>
      </c>
      <c r="C10" s="3" t="s">
        <v>132</v>
      </c>
      <c r="D10" s="3" t="s">
        <v>14</v>
      </c>
      <c r="E10" s="21">
        <v>76</v>
      </c>
      <c r="F10" s="22" t="s">
        <v>34</v>
      </c>
      <c r="G10" s="23">
        <v>57</v>
      </c>
      <c r="H10" s="23" t="s">
        <v>35</v>
      </c>
      <c r="I10" s="22">
        <v>47</v>
      </c>
      <c r="J10" s="22" t="s">
        <v>36</v>
      </c>
      <c r="K10" s="24">
        <v>69</v>
      </c>
      <c r="L10" s="24" t="s">
        <v>34</v>
      </c>
      <c r="M10" s="22"/>
      <c r="N10" s="22"/>
      <c r="O10" s="23"/>
      <c r="P10" s="23"/>
      <c r="Q10" s="22">
        <v>50</v>
      </c>
      <c r="R10" s="22" t="s">
        <v>36</v>
      </c>
      <c r="S10" s="80">
        <f t="shared" si="0"/>
        <v>299</v>
      </c>
      <c r="T10" s="1">
        <f t="shared" si="1"/>
        <v>59.8</v>
      </c>
    </row>
    <row r="11" spans="1:20" ht="17.25" x14ac:dyDescent="0.25">
      <c r="A11" s="4"/>
      <c r="B11" s="37"/>
      <c r="C11" s="38" t="s">
        <v>122</v>
      </c>
      <c r="D11" s="30"/>
      <c r="E11" s="39">
        <f>COUNTA(E4:E10)</f>
        <v>7</v>
      </c>
      <c r="F11" s="39">
        <f>COUNTA(F4:F10)</f>
        <v>7</v>
      </c>
      <c r="G11" s="39">
        <f>COUNTA(G4:G10)</f>
        <v>7</v>
      </c>
      <c r="H11" s="39">
        <f>COUNTA(H4:H10)</f>
        <v>7</v>
      </c>
      <c r="I11" s="39">
        <f>COUNTA(I4:I10)</f>
        <v>7</v>
      </c>
      <c r="J11" s="39">
        <f>COUNTA(J4:J10)</f>
        <v>7</v>
      </c>
      <c r="K11" s="39">
        <f>COUNTA(K4:K10)</f>
        <v>7</v>
      </c>
      <c r="L11" s="39">
        <f>COUNTA(L4:L10)</f>
        <v>7</v>
      </c>
      <c r="M11" s="39">
        <f>COUNTA(M4:M10)</f>
        <v>4</v>
      </c>
      <c r="N11" s="39">
        <f>COUNTA(N4:N10)</f>
        <v>4</v>
      </c>
      <c r="O11" s="39">
        <f>COUNTA(O4:O10)</f>
        <v>0</v>
      </c>
      <c r="P11" s="39">
        <f>COUNTA(P4:P10)</f>
        <v>0</v>
      </c>
      <c r="Q11" s="39"/>
      <c r="R11" s="39"/>
    </row>
    <row r="12" spans="1:20" ht="17.25" x14ac:dyDescent="0.25">
      <c r="A12" s="4">
        <v>10</v>
      </c>
      <c r="B12" s="29"/>
      <c r="C12" s="38" t="s">
        <v>123</v>
      </c>
      <c r="D12" s="30"/>
      <c r="E12" s="39">
        <f>COUNTIF(E4:E10,"&gt;32")-F12</f>
        <v>7</v>
      </c>
      <c r="F12" s="39">
        <f>COUNTIF(F4:F10,"=E")</f>
        <v>0</v>
      </c>
      <c r="G12" s="39">
        <f>COUNTIF(G4:G10,"&gt;32")-H12</f>
        <v>7</v>
      </c>
      <c r="H12" s="39">
        <f>COUNTIF(H4:H10,"=E")</f>
        <v>0</v>
      </c>
      <c r="I12" s="39">
        <f>COUNTIF(I4:I10,"&gt;32")-J12</f>
        <v>7</v>
      </c>
      <c r="J12" s="39">
        <f>COUNTIF(J4:J10,"=E")</f>
        <v>0</v>
      </c>
      <c r="K12" s="39">
        <f>COUNTIF(K4:K10,"&gt;32")-L12</f>
        <v>7</v>
      </c>
      <c r="L12" s="39">
        <f>COUNTIF(L4:L10,"=E")</f>
        <v>0</v>
      </c>
      <c r="M12" s="39">
        <f>COUNTIF(M4:M10,"&gt;32")-N12</f>
        <v>4</v>
      </c>
      <c r="N12" s="39">
        <f>COUNTIF(N4:N10,"=E")</f>
        <v>0</v>
      </c>
      <c r="O12" s="39">
        <f>COUNTIF(O4:O10,"&gt;32")-P12</f>
        <v>0</v>
      </c>
      <c r="P12" s="39">
        <f>COUNTIF(P4:P10,"=E")</f>
        <v>0</v>
      </c>
      <c r="Q12" s="39"/>
      <c r="R12" s="39"/>
    </row>
    <row r="13" spans="1:20" ht="17.25" x14ac:dyDescent="0.3">
      <c r="B13" s="31" t="s">
        <v>111</v>
      </c>
      <c r="C13" s="32"/>
      <c r="D13" s="32"/>
      <c r="E13" s="32"/>
      <c r="F13" s="32">
        <f>COUNTA(E4:E10)</f>
        <v>7</v>
      </c>
    </row>
    <row r="14" spans="1:20" ht="17.25" x14ac:dyDescent="0.3">
      <c r="B14" s="31" t="s">
        <v>16</v>
      </c>
      <c r="C14" s="32"/>
      <c r="D14" s="32"/>
      <c r="E14" s="32"/>
      <c r="F14" s="32">
        <f>COUNTIF(D4:D10,"BOY")</f>
        <v>3</v>
      </c>
    </row>
    <row r="15" spans="1:20" ht="17.25" x14ac:dyDescent="0.3">
      <c r="B15" s="31" t="s">
        <v>17</v>
      </c>
      <c r="C15" s="32"/>
      <c r="D15" s="32"/>
      <c r="E15" s="32"/>
      <c r="F15" s="32">
        <f>COUNTIF(D4:D10,"GIRL")</f>
        <v>4</v>
      </c>
    </row>
    <row r="16" spans="1:20" x14ac:dyDescent="0.25">
      <c r="P16" s="14" t="s">
        <v>112</v>
      </c>
    </row>
    <row r="17" spans="16:18" x14ac:dyDescent="0.25">
      <c r="P17" s="53" t="s">
        <v>77</v>
      </c>
      <c r="Q17" s="54"/>
      <c r="R17" s="55"/>
    </row>
  </sheetData>
  <mergeCells count="3">
    <mergeCell ref="P17:R17"/>
    <mergeCell ref="A1:T1"/>
    <mergeCell ref="A2:T2"/>
  </mergeCells>
  <conditionalFormatting sqref="T4:T12">
    <cfRule type="cellIs" dxfId="1" priority="2" operator="greaterThan">
      <formula>90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H4" sqref="H4"/>
    </sheetView>
  </sheetViews>
  <sheetFormatPr defaultRowHeight="15" x14ac:dyDescent="0.25"/>
  <cols>
    <col min="1" max="1" width="11.28515625" style="1" customWidth="1"/>
    <col min="2" max="2" width="17.140625" style="1" customWidth="1"/>
    <col min="3" max="3" width="11.5703125" style="1" customWidth="1"/>
    <col min="4" max="4" width="9.28515625" style="1" customWidth="1"/>
    <col min="5" max="5" width="15.28515625" style="1" customWidth="1"/>
    <col min="6" max="6" width="14.28515625" style="1" customWidth="1"/>
    <col min="7" max="7" width="13" style="1" customWidth="1"/>
    <col min="8" max="16384" width="9.140625" style="1"/>
  </cols>
  <sheetData>
    <row r="1" spans="1:15" s="40" customFormat="1" ht="29.25" customHeight="1" x14ac:dyDescent="0.35">
      <c r="A1" s="62" t="s">
        <v>136</v>
      </c>
      <c r="B1" s="63"/>
      <c r="C1" s="63"/>
      <c r="D1" s="63"/>
      <c r="E1" s="63"/>
      <c r="F1" s="63"/>
      <c r="G1" s="63"/>
      <c r="H1" s="63"/>
      <c r="I1" s="63"/>
      <c r="J1" s="64"/>
    </row>
    <row r="2" spans="1:15" s="40" customFormat="1" ht="29.25" customHeight="1" x14ac:dyDescent="0.35">
      <c r="A2" s="65" t="s">
        <v>137</v>
      </c>
      <c r="B2" s="66"/>
      <c r="C2" s="66"/>
      <c r="D2" s="66"/>
      <c r="E2" s="66"/>
      <c r="F2" s="66"/>
      <c r="G2" s="66"/>
      <c r="H2" s="66"/>
      <c r="I2" s="66"/>
      <c r="J2" s="67"/>
      <c r="K2" s="50"/>
      <c r="L2" s="50"/>
      <c r="M2" s="50"/>
      <c r="N2" s="50"/>
      <c r="O2" s="50"/>
    </row>
    <row r="3" spans="1:15" s="47" customFormat="1" ht="78" customHeight="1" x14ac:dyDescent="0.25">
      <c r="A3" s="43" t="s">
        <v>0</v>
      </c>
      <c r="B3" s="43" t="s">
        <v>7</v>
      </c>
      <c r="C3" s="43" t="s">
        <v>8</v>
      </c>
      <c r="D3" s="43" t="s">
        <v>9</v>
      </c>
      <c r="E3" s="43" t="s">
        <v>10</v>
      </c>
      <c r="F3" s="43" t="s">
        <v>11</v>
      </c>
      <c r="G3" s="43" t="s">
        <v>12</v>
      </c>
      <c r="H3" s="43" t="s">
        <v>23</v>
      </c>
      <c r="I3" s="43"/>
      <c r="J3" s="43"/>
    </row>
    <row r="4" spans="1:15" x14ac:dyDescent="0.25">
      <c r="A4" s="1">
        <v>1</v>
      </c>
      <c r="B4" s="1" t="s">
        <v>101</v>
      </c>
      <c r="C4" s="35">
        <f>'Result Analysis'!E11</f>
        <v>7</v>
      </c>
      <c r="D4" s="1">
        <v>7</v>
      </c>
      <c r="E4" s="1">
        <v>0</v>
      </c>
      <c r="F4" s="1">
        <v>0</v>
      </c>
      <c r="G4" s="1">
        <f>D4/C4*100</f>
        <v>100</v>
      </c>
      <c r="H4" s="34">
        <f>'Teacherwise Result'!T10</f>
        <v>45.3125</v>
      </c>
    </row>
    <row r="8" spans="1:15" s="10" customFormat="1" ht="52.5" customHeight="1" x14ac:dyDescent="0.25">
      <c r="A8" s="9" t="s">
        <v>18</v>
      </c>
      <c r="B8" s="61" t="s">
        <v>19</v>
      </c>
      <c r="C8" s="61"/>
      <c r="D8" s="61"/>
      <c r="E8" s="61"/>
      <c r="F8" s="61"/>
      <c r="G8" s="61"/>
      <c r="H8" s="61"/>
      <c r="I8" s="61"/>
      <c r="J8" s="61"/>
    </row>
    <row r="9" spans="1:15" ht="15.75" x14ac:dyDescent="0.25">
      <c r="A9" s="11"/>
    </row>
    <row r="10" spans="1:15" x14ac:dyDescent="0.25">
      <c r="A10" s="14"/>
      <c r="G10" s="53" t="s">
        <v>113</v>
      </c>
      <c r="H10" s="55"/>
    </row>
    <row r="11" spans="1:15" x14ac:dyDescent="0.25">
      <c r="A11" s="14"/>
      <c r="G11" s="53" t="s">
        <v>77</v>
      </c>
      <c r="H11" s="55"/>
    </row>
    <row r="14" spans="1:15" x14ac:dyDescent="0.25">
      <c r="C14" s="12"/>
    </row>
  </sheetData>
  <mergeCells count="5">
    <mergeCell ref="B8:J8"/>
    <mergeCell ref="G11:H11"/>
    <mergeCell ref="G10:H10"/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3" workbookViewId="0">
      <selection activeCell="B7" sqref="B7:B8"/>
    </sheetView>
  </sheetViews>
  <sheetFormatPr defaultRowHeight="15" x14ac:dyDescent="0.25"/>
  <cols>
    <col min="1" max="1" width="7.140625" style="1" customWidth="1"/>
    <col min="2" max="2" width="14.42578125" style="1" customWidth="1"/>
    <col min="3" max="3" width="11.5703125" style="1" customWidth="1"/>
    <col min="4" max="4" width="9.140625" style="1"/>
    <col min="5" max="5" width="11.140625" style="1" customWidth="1"/>
    <col min="6" max="6" width="12.5703125" style="1" customWidth="1"/>
    <col min="7" max="7" width="11.28515625" style="1" customWidth="1"/>
    <col min="8" max="9" width="12.85546875" style="1" customWidth="1"/>
    <col min="10" max="16384" width="9.140625" style="1"/>
  </cols>
  <sheetData>
    <row r="1" spans="1:15" s="45" customFormat="1" ht="30.75" customHeight="1" x14ac:dyDescent="0.3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45" customFormat="1" ht="22.5" customHeight="1" x14ac:dyDescent="0.3">
      <c r="A2" s="69" t="s">
        <v>139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3" customFormat="1" ht="43.5" customHeight="1" x14ac:dyDescent="0.25">
      <c r="A3" s="71" t="s">
        <v>0</v>
      </c>
      <c r="B3" s="71" t="s">
        <v>22</v>
      </c>
      <c r="C3" s="73" t="s">
        <v>8</v>
      </c>
      <c r="D3" s="73" t="s">
        <v>9</v>
      </c>
      <c r="E3" s="73" t="s">
        <v>10</v>
      </c>
      <c r="F3" s="73" t="s">
        <v>11</v>
      </c>
      <c r="G3" s="73" t="s">
        <v>12</v>
      </c>
      <c r="H3" s="71" t="s">
        <v>23</v>
      </c>
      <c r="I3" s="48"/>
      <c r="J3" s="70" t="s">
        <v>71</v>
      </c>
      <c r="K3" s="70"/>
      <c r="L3" s="70"/>
      <c r="M3" s="70"/>
      <c r="N3" s="70"/>
      <c r="O3" s="70"/>
    </row>
    <row r="4" spans="1:15" s="46" customFormat="1" ht="48.75" customHeight="1" x14ac:dyDescent="0.25">
      <c r="A4" s="72"/>
      <c r="B4" s="72"/>
      <c r="C4" s="72"/>
      <c r="D4" s="72"/>
      <c r="E4" s="72"/>
      <c r="F4" s="72"/>
      <c r="G4" s="72"/>
      <c r="H4" s="72"/>
      <c r="I4" s="49" t="s">
        <v>102</v>
      </c>
      <c r="J4" s="43" t="s">
        <v>72</v>
      </c>
      <c r="K4" s="43" t="s">
        <v>73</v>
      </c>
      <c r="L4" s="43" t="s">
        <v>74</v>
      </c>
      <c r="M4" s="43" t="s">
        <v>75</v>
      </c>
      <c r="N4" s="43" t="s">
        <v>76</v>
      </c>
      <c r="O4" s="48" t="s">
        <v>5</v>
      </c>
    </row>
    <row r="5" spans="1:15" x14ac:dyDescent="0.25">
      <c r="A5" s="13">
        <v>1</v>
      </c>
      <c r="B5" s="1" t="s">
        <v>3</v>
      </c>
      <c r="C5" s="35">
        <f>'Result Analysis'!E11</f>
        <v>7</v>
      </c>
      <c r="D5" s="35">
        <f>'Result Analysis'!E12</f>
        <v>7</v>
      </c>
      <c r="E5" s="35">
        <f>'Result Analysis'!F12</f>
        <v>0</v>
      </c>
      <c r="F5" s="1">
        <v>0</v>
      </c>
      <c r="G5" s="1">
        <f>D5/C5*100</f>
        <v>100</v>
      </c>
      <c r="H5" s="33">
        <f>'Teacherwise Result'!T4</f>
        <v>53.571428571428569</v>
      </c>
      <c r="I5" s="35">
        <f>COUNTIF('Result Analysis'!E4:E10,"&lt;33")</f>
        <v>0</v>
      </c>
      <c r="J5" s="35">
        <f>SUM(COUNTIF('Result Analysis'!E4:E10,"&gt;=33")-COUNTIF('Result Analysis'!E4:E10,"&gt;44"))</f>
        <v>0</v>
      </c>
      <c r="K5" s="35">
        <f>SUM(COUNTIF('Result Analysis'!E4:E10,"&gt;=45")-COUNTIF('Result Analysis'!E4:E10,"&gt;59"))</f>
        <v>0</v>
      </c>
      <c r="L5" s="35">
        <f>SUM(COUNTIF('Result Analysis'!E4:E10,"&gt;=60")-COUNTIF('Result Analysis'!E4:E10,"&gt;74"))</f>
        <v>3</v>
      </c>
      <c r="M5" s="35">
        <f>SUM(COUNTIF('Result Analysis'!E4:E10,"&gt;=75")-COUNTIF('Result Analysis'!E4:E10,"&gt;89"))</f>
        <v>2</v>
      </c>
      <c r="N5" s="35">
        <f>COUNTIF('Result Analysis'!E4:E10,"&gt;=90")</f>
        <v>2</v>
      </c>
      <c r="O5" s="35">
        <f>SUM(J5:N5)</f>
        <v>7</v>
      </c>
    </row>
    <row r="6" spans="1:15" x14ac:dyDescent="0.25">
      <c r="A6" s="13">
        <v>2</v>
      </c>
      <c r="B6" s="1" t="s">
        <v>114</v>
      </c>
      <c r="C6" s="35">
        <f>'Result Analysis'!G11</f>
        <v>7</v>
      </c>
      <c r="D6" s="35">
        <f>'Result Analysis'!G12</f>
        <v>7</v>
      </c>
      <c r="E6" s="35">
        <f>'Result Analysis'!H12</f>
        <v>0</v>
      </c>
      <c r="F6" s="1">
        <v>0</v>
      </c>
      <c r="G6" s="34">
        <f>D6/C6*100</f>
        <v>100</v>
      </c>
      <c r="H6" s="33">
        <f>'Teacherwise Result'!T5</f>
        <v>37.5</v>
      </c>
      <c r="I6" s="35">
        <f>COUNTIF('Result Analysis'!G4:G10,"&lt;33")</f>
        <v>0</v>
      </c>
      <c r="J6" s="35">
        <f>SUM(COUNTIF('Result Analysis'!G4:G10,"&gt;=33")-COUNTIF('Result Analysis'!G4:G10,"&gt;44"))</f>
        <v>0</v>
      </c>
      <c r="K6" s="35">
        <f>SUM(COUNTIF('Result Analysis'!G4:G10,"&gt;=45")-COUNTIF('Result Analysis'!G4:G10,"&gt;59"))</f>
        <v>5</v>
      </c>
      <c r="L6" s="35">
        <f>SUM(COUNTIF('Result Analysis'!G4:G10,"&gt;=60")-COUNTIF('Result Analysis'!G4:G10,"&gt;74"))</f>
        <v>0</v>
      </c>
      <c r="M6" s="35">
        <f>SUM(COUNTIF('Result Analysis'!G4:G10,"&gt;=75")-COUNTIF('Result Analysis'!G4:G10,"&gt;89"))</f>
        <v>1</v>
      </c>
      <c r="N6" s="35">
        <f>COUNTIF('Result Analysis'!G4:G10,"&gt;=90")</f>
        <v>1</v>
      </c>
      <c r="O6" s="35">
        <f t="shared" ref="O6:O10" si="0">SUM(J6:N6)</f>
        <v>7</v>
      </c>
    </row>
    <row r="7" spans="1:15" x14ac:dyDescent="0.25">
      <c r="A7" s="13">
        <v>3</v>
      </c>
      <c r="B7" s="1" t="s">
        <v>140</v>
      </c>
      <c r="C7" s="35">
        <f>'Result Analysis'!I11</f>
        <v>7</v>
      </c>
      <c r="D7" s="35">
        <f>'Result Analysis'!I12</f>
        <v>7</v>
      </c>
      <c r="E7" s="35">
        <f>'Result Analysis'!J12</f>
        <v>0</v>
      </c>
      <c r="F7" s="1">
        <v>0</v>
      </c>
      <c r="G7" s="1">
        <f t="shared" ref="G7:G10" si="1">D7/C7*100</f>
        <v>100</v>
      </c>
      <c r="H7" s="33">
        <f>'Teacherwise Result'!T6</f>
        <v>32.142857142857146</v>
      </c>
      <c r="I7" s="35">
        <f>COUNTIF('Result Analysis'!I4:I10,"&lt;33")</f>
        <v>0</v>
      </c>
      <c r="J7" s="35">
        <f>SUM(COUNTIF('Result Analysis'!I4:I10,"&gt;=33")-COUNTIF('Result Analysis'!I4:I10,"&gt;44"))</f>
        <v>0</v>
      </c>
      <c r="K7" s="35">
        <f>SUM(COUNTIF('Result Analysis'!I4:I10,"&gt;=45")-COUNTIF('Result Analysis'!I4:I10,"&gt;59"))</f>
        <v>5</v>
      </c>
      <c r="L7" s="35">
        <f>SUM(COUNTIF('Result Analysis'!I4:I10,"&gt;=60")-COUNTIF('Result Analysis'!I4:I10,"&gt;74"))</f>
        <v>0</v>
      </c>
      <c r="M7" s="35">
        <f>SUM(COUNTIF('Result Analysis'!I4:I10,"&gt;=75")-COUNTIF('Result Analysis'!I4:I10,"&gt;89"))</f>
        <v>2</v>
      </c>
      <c r="N7" s="35">
        <f>COUNTIF('Result Analysis'!I4:I10,"&gt;=90")</f>
        <v>0</v>
      </c>
      <c r="O7" s="35">
        <f t="shared" si="0"/>
        <v>7</v>
      </c>
    </row>
    <row r="8" spans="1:15" x14ac:dyDescent="0.25">
      <c r="A8" s="13">
        <v>4</v>
      </c>
      <c r="B8" s="1" t="s">
        <v>115</v>
      </c>
      <c r="C8" s="35">
        <f>'Result Analysis'!K11</f>
        <v>7</v>
      </c>
      <c r="D8" s="35">
        <f>'Result Analysis'!K12</f>
        <v>7</v>
      </c>
      <c r="E8" s="35">
        <f>'Result Analysis'!L12</f>
        <v>0</v>
      </c>
      <c r="F8" s="1">
        <v>0</v>
      </c>
      <c r="G8" s="34">
        <f t="shared" si="1"/>
        <v>100</v>
      </c>
      <c r="H8" s="33">
        <f>'Teacherwise Result'!T7</f>
        <v>48.214285714285715</v>
      </c>
      <c r="I8" s="35">
        <f>COUNTIF('Result Analysis'!K4:K10,"&lt;33")</f>
        <v>0</v>
      </c>
      <c r="J8" s="35">
        <f>SUM(COUNTIF('Result Analysis'!K4:K10,"&gt;=33")-COUNTIF('Result Analysis'!K4:K10,"&gt;44"))</f>
        <v>0</v>
      </c>
      <c r="K8" s="35">
        <f>SUM(COUNTIF('Result Analysis'!K4:K10,"&gt;=45")-COUNTIF('Result Analysis'!K4:K10,"&gt;59"))</f>
        <v>1</v>
      </c>
      <c r="L8" s="35">
        <f>SUM(COUNTIF('Result Analysis'!K4:K10,"&gt;=60")-COUNTIF('Result Analysis'!K4:K10,"&gt;74"))</f>
        <v>4</v>
      </c>
      <c r="M8" s="35">
        <f>SUM(COUNTIF('Result Analysis'!K4:K10,"&gt;=75")-COUNTIF('Result Analysis'!K4:K10,"&gt;89"))</f>
        <v>0</v>
      </c>
      <c r="N8" s="35">
        <f>COUNTIF('Result Analysis'!K4:K10,"&gt;=90")</f>
        <v>2</v>
      </c>
      <c r="O8" s="35">
        <f t="shared" si="0"/>
        <v>7</v>
      </c>
    </row>
    <row r="9" spans="1:15" x14ac:dyDescent="0.25">
      <c r="A9" s="13">
        <v>5</v>
      </c>
      <c r="B9" s="1" t="s">
        <v>116</v>
      </c>
      <c r="C9" s="35">
        <f>'Result Analysis'!M11</f>
        <v>4</v>
      </c>
      <c r="D9" s="35">
        <f>'Result Analysis'!M12</f>
        <v>4</v>
      </c>
      <c r="E9" s="35">
        <f>'Result Analysis'!N12</f>
        <v>0</v>
      </c>
      <c r="F9" s="1">
        <v>0</v>
      </c>
      <c r="G9" s="1">
        <f t="shared" si="1"/>
        <v>100</v>
      </c>
      <c r="H9" s="33">
        <f>'Teacherwise Result'!T8</f>
        <v>62.5</v>
      </c>
      <c r="I9" s="35">
        <f>COUNTIF('Result Analysis'!M4:M10,"&lt;33")</f>
        <v>0</v>
      </c>
      <c r="J9" s="35">
        <f>SUM(COUNTIF('Result Analysis'!M4:M10,"&gt;=33")-COUNTIF('Result Analysis'!M4:M10,"&gt;44"))</f>
        <v>0</v>
      </c>
      <c r="K9" s="35">
        <f>SUM(COUNTIF('Result Analysis'!M4:M10,"&gt;=45")-COUNTIF('Result Analysis'!M4:M10,"&gt;59"))</f>
        <v>0</v>
      </c>
      <c r="L9" s="35">
        <f>SUM(COUNTIF('Result Analysis'!M4:M10,"&gt;=60")-COUNTIF('Result Analysis'!M4:M10,"&gt;74"))</f>
        <v>0</v>
      </c>
      <c r="M9" s="35">
        <f>SUM(COUNTIF('Result Analysis'!M4:M10,"&gt;=75")-COUNTIF('Result Analysis'!M4:M10,"&gt;89"))</f>
        <v>2</v>
      </c>
      <c r="N9" s="35">
        <f>COUNTIF('Result Analysis'!M4:M10,"&gt;=90")</f>
        <v>2</v>
      </c>
      <c r="O9" s="35">
        <f t="shared" si="0"/>
        <v>4</v>
      </c>
    </row>
    <row r="10" spans="1:15" x14ac:dyDescent="0.25">
      <c r="A10" s="13">
        <v>6</v>
      </c>
      <c r="B10" s="1" t="s">
        <v>4</v>
      </c>
      <c r="C10" s="35">
        <f>'Result Analysis'!O11</f>
        <v>0</v>
      </c>
      <c r="D10" s="35">
        <f>'Result Analysis'!O12</f>
        <v>0</v>
      </c>
      <c r="E10" s="35" t="s">
        <v>138</v>
      </c>
      <c r="F10" s="1" t="s">
        <v>138</v>
      </c>
      <c r="G10" s="1" t="s">
        <v>138</v>
      </c>
      <c r="H10" s="1" t="s">
        <v>138</v>
      </c>
      <c r="I10" s="1" t="s">
        <v>138</v>
      </c>
      <c r="J10" s="1" t="s">
        <v>138</v>
      </c>
      <c r="K10" s="1" t="s">
        <v>138</v>
      </c>
      <c r="L10" s="1" t="s">
        <v>138</v>
      </c>
      <c r="M10" s="1" t="s">
        <v>138</v>
      </c>
      <c r="N10" s="1" t="s">
        <v>138</v>
      </c>
      <c r="O10" s="1" t="s">
        <v>138</v>
      </c>
    </row>
    <row r="11" spans="1:15" x14ac:dyDescent="0.25">
      <c r="A11" s="13">
        <v>7</v>
      </c>
      <c r="C11" s="35"/>
      <c r="I11" s="2">
        <f t="shared" ref="I11:O11" si="2">SUM(I5:I10)</f>
        <v>0</v>
      </c>
      <c r="J11" s="2">
        <f t="shared" si="2"/>
        <v>0</v>
      </c>
      <c r="K11" s="2">
        <f t="shared" si="2"/>
        <v>11</v>
      </c>
      <c r="L11" s="2">
        <f t="shared" si="2"/>
        <v>7</v>
      </c>
      <c r="M11" s="2">
        <f t="shared" si="2"/>
        <v>7</v>
      </c>
      <c r="N11" s="2">
        <f t="shared" si="2"/>
        <v>7</v>
      </c>
      <c r="O11" s="2">
        <f t="shared" si="2"/>
        <v>32</v>
      </c>
    </row>
    <row r="12" spans="1:15" x14ac:dyDescent="0.25">
      <c r="A12" s="13"/>
    </row>
    <row r="13" spans="1:15" ht="14.25" customHeight="1" x14ac:dyDescent="0.25"/>
    <row r="15" spans="1:15" x14ac:dyDescent="0.25">
      <c r="K15" s="53" t="s">
        <v>113</v>
      </c>
      <c r="L15" s="55"/>
    </row>
    <row r="16" spans="1:15" x14ac:dyDescent="0.25">
      <c r="K16" s="53" t="s">
        <v>77</v>
      </c>
      <c r="L16" s="55"/>
    </row>
  </sheetData>
  <mergeCells count="13">
    <mergeCell ref="K15:L15"/>
    <mergeCell ref="K16:L16"/>
    <mergeCell ref="A1:O1"/>
    <mergeCell ref="A2:O2"/>
    <mergeCell ref="J3:O3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A3" sqref="A3"/>
    </sheetView>
  </sheetViews>
  <sheetFormatPr defaultRowHeight="15" x14ac:dyDescent="0.25"/>
  <cols>
    <col min="1" max="1" width="9.140625" style="1"/>
    <col min="2" max="2" width="20.28515625" style="1" customWidth="1"/>
    <col min="3" max="3" width="11.85546875" style="1" customWidth="1"/>
    <col min="4" max="4" width="12" style="1" customWidth="1"/>
    <col min="5" max="5" width="10.28515625" style="1" customWidth="1"/>
    <col min="6" max="6" width="7.140625" style="1" customWidth="1"/>
    <col min="7" max="7" width="6.140625" style="1" customWidth="1"/>
    <col min="8" max="8" width="5.85546875" style="1" customWidth="1"/>
    <col min="9" max="9" width="6" style="1" customWidth="1"/>
    <col min="10" max="11" width="5.7109375" style="1" customWidth="1"/>
    <col min="12" max="13" width="5.85546875" style="1" customWidth="1"/>
    <col min="14" max="14" width="6.140625" style="1" customWidth="1"/>
    <col min="15" max="15" width="4.85546875" style="1" customWidth="1"/>
    <col min="16" max="16" width="7.5703125" style="1" customWidth="1"/>
    <col min="17" max="17" width="6.7109375" style="1" customWidth="1"/>
    <col min="18" max="18" width="7.5703125" style="1" customWidth="1"/>
    <col min="19" max="19" width="5.5703125" style="1" customWidth="1"/>
    <col min="20" max="20" width="7.42578125" style="1" customWidth="1"/>
    <col min="21" max="16384" width="9.140625" style="1"/>
  </cols>
  <sheetData>
    <row r="1" spans="1:20" s="40" customFormat="1" ht="24.75" customHeight="1" x14ac:dyDescent="0.35">
      <c r="A1" s="74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</row>
    <row r="2" spans="1:20" s="41" customFormat="1" ht="30" customHeight="1" x14ac:dyDescent="0.35">
      <c r="A2" s="77" t="s">
        <v>141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0" s="42" customFormat="1" ht="45" x14ac:dyDescent="0.25">
      <c r="A3" s="43" t="s">
        <v>0</v>
      </c>
      <c r="B3" s="43" t="s">
        <v>20</v>
      </c>
      <c r="C3" s="43" t="s">
        <v>21</v>
      </c>
      <c r="D3" s="43" t="s">
        <v>22</v>
      </c>
      <c r="E3" s="43" t="s">
        <v>26</v>
      </c>
      <c r="F3" s="43" t="s">
        <v>9</v>
      </c>
      <c r="G3" s="43" t="s">
        <v>39</v>
      </c>
      <c r="H3" s="43" t="s">
        <v>41</v>
      </c>
      <c r="I3" s="43" t="s">
        <v>40</v>
      </c>
      <c r="J3" s="43" t="s">
        <v>42</v>
      </c>
      <c r="K3" s="43" t="s">
        <v>43</v>
      </c>
      <c r="L3" s="43" t="s">
        <v>44</v>
      </c>
      <c r="M3" s="43" t="s">
        <v>45</v>
      </c>
      <c r="N3" s="43" t="s">
        <v>46</v>
      </c>
      <c r="O3" s="43" t="s">
        <v>47</v>
      </c>
      <c r="P3" s="43" t="s">
        <v>38</v>
      </c>
      <c r="Q3" s="43" t="s">
        <v>124</v>
      </c>
      <c r="R3" s="43" t="s">
        <v>68</v>
      </c>
      <c r="S3" s="43" t="s">
        <v>69</v>
      </c>
      <c r="T3" s="43" t="s">
        <v>70</v>
      </c>
    </row>
    <row r="4" spans="1:20" x14ac:dyDescent="0.25">
      <c r="A4" s="1">
        <v>1</v>
      </c>
      <c r="B4" s="1" t="s">
        <v>117</v>
      </c>
      <c r="C4" s="1" t="s">
        <v>24</v>
      </c>
      <c r="D4" s="1" t="s">
        <v>3</v>
      </c>
      <c r="E4" s="35">
        <f>'Subjectwise Result'!C5</f>
        <v>7</v>
      </c>
      <c r="F4" s="35">
        <f>'Subjectwise Result'!D5</f>
        <v>7</v>
      </c>
      <c r="G4" s="1">
        <f>COUNTIF('Result Analysis'!F4:F10,"=A1")</f>
        <v>2</v>
      </c>
      <c r="H4" s="1">
        <f>COUNTIF('Result Analysis'!F4:F10,"=A2")</f>
        <v>0</v>
      </c>
      <c r="I4" s="1">
        <f>COUNTIF('Result Analysis'!F4:F10,"=B1")</f>
        <v>0</v>
      </c>
      <c r="J4" s="1">
        <f>COUNTIF('Result Analysis'!F4:F10,"=B2")</f>
        <v>0</v>
      </c>
      <c r="K4" s="1">
        <f>COUNTIF('Result Analysis'!F4:F10,"=C1")</f>
        <v>0</v>
      </c>
      <c r="L4" s="1">
        <f>COUNTIF('Result Analysis'!F4:F10,"=C2")</f>
        <v>4</v>
      </c>
      <c r="M4" s="1">
        <f>COUNTIF('Result Analysis'!F4:F10,"=D1")</f>
        <v>1</v>
      </c>
      <c r="N4" s="1">
        <f>COUNTIF('Result Analysis'!F4:F10,"=D2")</f>
        <v>0</v>
      </c>
      <c r="O4" s="1">
        <f>COUNTIF('Result Analysis'!F4:F10,"=E")</f>
        <v>0</v>
      </c>
      <c r="P4" s="3">
        <f>SUM(G4:O4)</f>
        <v>7</v>
      </c>
      <c r="Q4" s="1">
        <f>SUM(G4*8+H4*7+I4*6+J4*5+K4*4+L4*3+M4*2+N4*1+O4*0)</f>
        <v>30</v>
      </c>
      <c r="R4" s="1">
        <f>Q4*100</f>
        <v>3000</v>
      </c>
      <c r="S4" s="1">
        <f>E4*8</f>
        <v>56</v>
      </c>
      <c r="T4" s="34">
        <f>R4/S4</f>
        <v>53.571428571428569</v>
      </c>
    </row>
    <row r="5" spans="1:20" x14ac:dyDescent="0.25">
      <c r="A5" s="1">
        <v>2</v>
      </c>
      <c r="B5" s="1" t="s">
        <v>118</v>
      </c>
      <c r="C5" s="1" t="s">
        <v>24</v>
      </c>
      <c r="D5" s="1" t="s">
        <v>114</v>
      </c>
      <c r="E5" s="35">
        <f>'Subjectwise Result'!C6</f>
        <v>7</v>
      </c>
      <c r="F5" s="35">
        <f>'Subjectwise Result'!D6</f>
        <v>7</v>
      </c>
      <c r="G5" s="1">
        <f>COUNTIF('Result Analysis'!H2:H10,"=A1")</f>
        <v>0</v>
      </c>
      <c r="H5" s="3">
        <f>COUNTIF('Result Analysis'!H2:H10,"=A2")</f>
        <v>1</v>
      </c>
      <c r="I5" s="3">
        <f>COUNTIF('Result Analysis'!H2:H10,"=B1")</f>
        <v>1</v>
      </c>
      <c r="J5" s="3">
        <f>COUNTIF('Result Analysis'!H2:H10,"=B2")</f>
        <v>0</v>
      </c>
      <c r="K5" s="3">
        <f>COUNTIF('Result Analysis'!H2:H10,"=C1")</f>
        <v>0</v>
      </c>
      <c r="L5" s="3">
        <f>COUNTIF('Result Analysis'!H2:H10,"=C2")</f>
        <v>0</v>
      </c>
      <c r="M5" s="3">
        <f>COUNTIF('Result Analysis'!H2:H10,"=D1")</f>
        <v>3</v>
      </c>
      <c r="N5" s="3">
        <f>COUNTIF('Result Analysis'!H2:H10,"=D2")</f>
        <v>2</v>
      </c>
      <c r="O5" s="3">
        <f>COUNTIF('Result Analysis'!H2:H10,"=E")</f>
        <v>0</v>
      </c>
      <c r="P5" s="3">
        <f t="shared" ref="P5:P10" si="0">SUM(G5:O5)</f>
        <v>7</v>
      </c>
      <c r="Q5" s="1">
        <f t="shared" ref="Q5:Q10" si="1">SUM(G5*8+H5*7+I5*6+J5*5+K5*4+L5*3+M5*2+N5*1+O5*0)</f>
        <v>21</v>
      </c>
      <c r="R5" s="1">
        <f t="shared" ref="R5:R9" si="2">Q5*100</f>
        <v>2100</v>
      </c>
      <c r="S5" s="1">
        <f t="shared" ref="S5:S9" si="3">E5*8</f>
        <v>56</v>
      </c>
      <c r="T5" s="34">
        <f t="shared" ref="T5:T10" si="4">R5/S5</f>
        <v>37.5</v>
      </c>
    </row>
    <row r="6" spans="1:20" s="3" customFormat="1" x14ac:dyDescent="0.25">
      <c r="A6" s="3">
        <v>3</v>
      </c>
      <c r="B6" s="3" t="s">
        <v>119</v>
      </c>
      <c r="C6" s="3" t="s">
        <v>24</v>
      </c>
      <c r="D6" s="1" t="s">
        <v>140</v>
      </c>
      <c r="E6" s="35">
        <f>'Subjectwise Result'!C7</f>
        <v>7</v>
      </c>
      <c r="F6" s="35">
        <f>'Subjectwise Result'!D7</f>
        <v>7</v>
      </c>
      <c r="G6" s="1">
        <f>COUNTIF('Result Analysis'!J4:J10,"=A1")</f>
        <v>0</v>
      </c>
      <c r="H6" s="1">
        <f>COUNTIF('Result Analysis'!J4:J10,"=A2")</f>
        <v>1</v>
      </c>
      <c r="I6" s="1">
        <f>COUNTIF('Result Analysis'!J4:J10,"=B1")</f>
        <v>1</v>
      </c>
      <c r="J6" s="1">
        <f>COUNTIF('Result Analysis'!J4:J10,"=B2")</f>
        <v>0</v>
      </c>
      <c r="K6" s="1">
        <f>COUNTIF('Result Analysis'!J4:J10,"=C1")</f>
        <v>0</v>
      </c>
      <c r="L6" s="1">
        <f>COUNTIF('Result Analysis'!J4:J10,"=C2")</f>
        <v>0</v>
      </c>
      <c r="M6" s="1">
        <f>COUNTIF('Result Analysis'!J4:J10,"=D1")</f>
        <v>0</v>
      </c>
      <c r="N6" s="1">
        <f>COUNTIF('Result Analysis'!J4:J10,"=D2")</f>
        <v>5</v>
      </c>
      <c r="O6" s="1">
        <f>COUNTIF('Result Analysis'!J4:J10,"=E")</f>
        <v>0</v>
      </c>
      <c r="P6" s="3">
        <f t="shared" si="0"/>
        <v>7</v>
      </c>
      <c r="Q6" s="3">
        <f t="shared" si="1"/>
        <v>18</v>
      </c>
      <c r="R6" s="3">
        <f t="shared" si="2"/>
        <v>1800</v>
      </c>
      <c r="S6" s="3">
        <f t="shared" si="3"/>
        <v>56</v>
      </c>
      <c r="T6" s="36">
        <f t="shared" si="4"/>
        <v>32.142857142857146</v>
      </c>
    </row>
    <row r="7" spans="1:20" x14ac:dyDescent="0.25">
      <c r="A7" s="1">
        <v>4</v>
      </c>
      <c r="B7" s="3" t="s">
        <v>119</v>
      </c>
      <c r="C7" s="1" t="s">
        <v>24</v>
      </c>
      <c r="D7" s="1" t="s">
        <v>115</v>
      </c>
      <c r="E7" s="35">
        <f>'Subjectwise Result'!C8</f>
        <v>7</v>
      </c>
      <c r="F7" s="35">
        <f>'Subjectwise Result'!D8</f>
        <v>7</v>
      </c>
      <c r="G7" s="3">
        <f>COUNTIF('Result Analysis'!L4:L10,"=A1")</f>
        <v>2</v>
      </c>
      <c r="H7" s="3">
        <f>COUNTIF('Result Analysis'!L4:L10,"=A2")</f>
        <v>0</v>
      </c>
      <c r="I7" s="3">
        <f>COUNTIF('Result Analysis'!L4:L10,"=B1")</f>
        <v>0</v>
      </c>
      <c r="J7" s="3">
        <f>COUNTIF('Result Analysis'!L4:L10,"=B2")</f>
        <v>0</v>
      </c>
      <c r="K7" s="3">
        <f>COUNTIF('Result Analysis'!L4:L10,"=C1")</f>
        <v>0</v>
      </c>
      <c r="L7" s="3">
        <f>COUNTIF('Result Analysis'!L4:L10,"=C2")</f>
        <v>2</v>
      </c>
      <c r="M7" s="3">
        <f>COUNTIF('Result Analysis'!L4:L10,"=D1")</f>
        <v>2</v>
      </c>
      <c r="N7" s="3">
        <f>COUNTIF('Result Analysis'!L4:L10,"=D2")</f>
        <v>1</v>
      </c>
      <c r="O7" s="3">
        <f>COUNTIF('Result Analysis'!L4:L10,"=E")</f>
        <v>0</v>
      </c>
      <c r="P7" s="3">
        <f t="shared" si="0"/>
        <v>7</v>
      </c>
      <c r="Q7" s="1">
        <f t="shared" si="1"/>
        <v>27</v>
      </c>
      <c r="R7" s="1">
        <f t="shared" si="2"/>
        <v>2700</v>
      </c>
      <c r="S7" s="1">
        <f t="shared" si="3"/>
        <v>56</v>
      </c>
      <c r="T7" s="34">
        <f t="shared" si="4"/>
        <v>48.214285714285715</v>
      </c>
    </row>
    <row r="8" spans="1:20" s="3" customFormat="1" x14ac:dyDescent="0.25">
      <c r="A8" s="3">
        <v>5</v>
      </c>
      <c r="B8" s="3" t="s">
        <v>25</v>
      </c>
      <c r="C8" s="3" t="s">
        <v>24</v>
      </c>
      <c r="D8" s="1" t="s">
        <v>116</v>
      </c>
      <c r="E8" s="35">
        <f>'Subjectwise Result'!C9</f>
        <v>4</v>
      </c>
      <c r="F8" s="35">
        <f>'Subjectwise Result'!D9</f>
        <v>4</v>
      </c>
      <c r="G8" s="1">
        <f>COUNTIF('Result Analysis'!N4:N10,"=A1")</f>
        <v>0</v>
      </c>
      <c r="H8" s="3">
        <f>COUNTIF('Result Analysis'!N4:N10,"=A2")</f>
        <v>1</v>
      </c>
      <c r="I8" s="3">
        <f>COUNTIF('Result Analysis'!N4:N10,"=B1")</f>
        <v>1</v>
      </c>
      <c r="J8" s="3">
        <f>COUNTIF('Result Analysis'!N4:N10,"=B2")</f>
        <v>0</v>
      </c>
      <c r="K8" s="3">
        <f>COUNTIF('Result Analysis'!N4:N10,"=C1")</f>
        <v>1</v>
      </c>
      <c r="L8" s="3">
        <f>COUNTIF('Result Analysis'!N4:N10,"=C2")</f>
        <v>1</v>
      </c>
      <c r="M8" s="3">
        <f>COUNTIF('Result Analysis'!N4:N10,"=D1")</f>
        <v>0</v>
      </c>
      <c r="N8" s="3">
        <f>COUNTIF('Result Analysis'!N4:N10,"=D2")</f>
        <v>0</v>
      </c>
      <c r="O8" s="3">
        <f>COUNTIF('Result Analysis'!N4:N10,"=E")</f>
        <v>0</v>
      </c>
      <c r="P8" s="3">
        <f t="shared" si="0"/>
        <v>4</v>
      </c>
      <c r="Q8" s="3">
        <f t="shared" si="1"/>
        <v>20</v>
      </c>
      <c r="R8" s="3">
        <f t="shared" si="2"/>
        <v>2000</v>
      </c>
      <c r="S8" s="3">
        <f t="shared" si="3"/>
        <v>32</v>
      </c>
      <c r="T8" s="36">
        <f t="shared" si="4"/>
        <v>62.5</v>
      </c>
    </row>
    <row r="9" spans="1:20" x14ac:dyDescent="0.25">
      <c r="A9" s="1">
        <v>6</v>
      </c>
      <c r="B9" s="1" t="s">
        <v>120</v>
      </c>
      <c r="C9" s="3" t="s">
        <v>24</v>
      </c>
      <c r="D9" s="1" t="s">
        <v>4</v>
      </c>
      <c r="E9" s="35">
        <f>'Subjectwise Result'!C10</f>
        <v>0</v>
      </c>
      <c r="F9" s="35">
        <f>'Subjectwise Result'!D10</f>
        <v>0</v>
      </c>
      <c r="G9" s="1">
        <f>COUNTIF('Result Analysis'!P4:P10,"=A1")</f>
        <v>0</v>
      </c>
      <c r="H9" s="3">
        <f>COUNTIF('Result Analysis'!P4:P10,"=A2")</f>
        <v>0</v>
      </c>
      <c r="I9" s="3">
        <f>COUNTIF('Result Analysis'!P4:P10,"=B1")</f>
        <v>0</v>
      </c>
      <c r="J9" s="3">
        <f>COUNTIF('Result Analysis'!P4:P10,"=B2")</f>
        <v>0</v>
      </c>
      <c r="K9" s="3">
        <f>COUNTIF('Result Analysis'!P4:P10,"=C1")</f>
        <v>0</v>
      </c>
      <c r="L9" s="3">
        <f>COUNTIF('Result Analysis'!P4:P10,"=C2")</f>
        <v>0</v>
      </c>
      <c r="M9" s="3">
        <f>COUNTIF('Result Analysis'!P4:P10,"=D1")</f>
        <v>0</v>
      </c>
      <c r="N9" s="3">
        <f>COUNTIF('Result Analysis'!P4:P10,"=D2")</f>
        <v>0</v>
      </c>
      <c r="O9" s="3">
        <f>COUNTIF('Result Analysis'!P4:P10,"=E")</f>
        <v>0</v>
      </c>
      <c r="P9" s="3">
        <f t="shared" si="0"/>
        <v>0</v>
      </c>
      <c r="Q9" s="1">
        <f t="shared" si="1"/>
        <v>0</v>
      </c>
      <c r="R9" s="1">
        <f t="shared" si="2"/>
        <v>0</v>
      </c>
      <c r="S9" s="1">
        <f t="shared" si="3"/>
        <v>0</v>
      </c>
      <c r="T9" s="34">
        <v>0</v>
      </c>
    </row>
    <row r="10" spans="1:20" s="3" customFormat="1" x14ac:dyDescent="0.25">
      <c r="A10" s="2"/>
      <c r="B10" s="2" t="s">
        <v>125</v>
      </c>
      <c r="C10" s="2"/>
      <c r="D10" s="2"/>
      <c r="E10" s="2">
        <f t="shared" ref="E10:O10" si="5">SUM(E4:E9)</f>
        <v>32</v>
      </c>
      <c r="F10" s="2">
        <f t="shared" si="5"/>
        <v>32</v>
      </c>
      <c r="G10" s="2">
        <f t="shared" si="5"/>
        <v>4</v>
      </c>
      <c r="H10" s="2">
        <f t="shared" si="5"/>
        <v>3</v>
      </c>
      <c r="I10" s="2">
        <f t="shared" si="5"/>
        <v>3</v>
      </c>
      <c r="J10" s="2">
        <f t="shared" si="5"/>
        <v>0</v>
      </c>
      <c r="K10" s="2">
        <f t="shared" si="5"/>
        <v>1</v>
      </c>
      <c r="L10" s="2">
        <f t="shared" si="5"/>
        <v>7</v>
      </c>
      <c r="M10" s="2">
        <f t="shared" si="5"/>
        <v>6</v>
      </c>
      <c r="N10" s="2">
        <f t="shared" si="5"/>
        <v>8</v>
      </c>
      <c r="O10" s="2">
        <f t="shared" si="5"/>
        <v>0</v>
      </c>
      <c r="P10" s="2">
        <f t="shared" si="0"/>
        <v>32</v>
      </c>
      <c r="Q10" s="2">
        <f t="shared" si="1"/>
        <v>116</v>
      </c>
      <c r="R10" s="2">
        <f>Q10*100</f>
        <v>11600</v>
      </c>
      <c r="S10" s="2">
        <f>E10*8</f>
        <v>256</v>
      </c>
      <c r="T10" s="44">
        <f t="shared" si="4"/>
        <v>45.3125</v>
      </c>
    </row>
    <row r="11" spans="1:20" s="3" customFormat="1" x14ac:dyDescent="0.25"/>
    <row r="14" spans="1:20" ht="15.75" x14ac:dyDescent="0.25">
      <c r="A14" s="20" t="s">
        <v>48</v>
      </c>
      <c r="B14" s="20"/>
      <c r="C14" s="20"/>
      <c r="D14" s="20"/>
      <c r="G14" s="3"/>
      <c r="H14" s="3"/>
      <c r="I14" s="3"/>
      <c r="J14" s="3"/>
      <c r="K14" s="3"/>
      <c r="L14" s="3"/>
      <c r="M14" s="3"/>
      <c r="N14" s="3"/>
      <c r="O14" s="3"/>
    </row>
    <row r="16" spans="1:20" x14ac:dyDescent="0.25">
      <c r="A16" s="1" t="s">
        <v>49</v>
      </c>
      <c r="C16" s="4" t="s">
        <v>50</v>
      </c>
      <c r="D16" s="4"/>
      <c r="E16" s="4"/>
      <c r="F16" s="4"/>
      <c r="G16" s="4"/>
      <c r="H16" s="4"/>
      <c r="I16" s="1" t="s">
        <v>51</v>
      </c>
      <c r="J16" s="4" t="s">
        <v>22</v>
      </c>
      <c r="K16" s="4"/>
      <c r="L16" s="4"/>
      <c r="M16" s="4"/>
      <c r="N16" s="1" t="s">
        <v>3</v>
      </c>
    </row>
    <row r="17" spans="1:20" x14ac:dyDescent="0.25">
      <c r="C17" s="4" t="s">
        <v>52</v>
      </c>
      <c r="D17" s="4"/>
      <c r="E17" s="4"/>
      <c r="F17" s="4"/>
      <c r="G17" s="4"/>
      <c r="H17" s="4"/>
      <c r="I17" s="4">
        <v>70</v>
      </c>
      <c r="J17" s="4" t="s">
        <v>53</v>
      </c>
      <c r="K17" s="4"/>
      <c r="L17" s="4"/>
      <c r="M17" s="4"/>
      <c r="N17" s="4">
        <v>66</v>
      </c>
      <c r="T17" s="5"/>
    </row>
    <row r="18" spans="1:20" x14ac:dyDescent="0.25">
      <c r="C18" s="4" t="s">
        <v>54</v>
      </c>
      <c r="D18" s="4"/>
      <c r="E18" s="4"/>
      <c r="F18" s="4"/>
      <c r="G18" s="4"/>
      <c r="I18" s="4">
        <v>4</v>
      </c>
    </row>
    <row r="20" spans="1:20" x14ac:dyDescent="0.25">
      <c r="A20" s="1" t="s">
        <v>55</v>
      </c>
      <c r="E20" s="1" t="s">
        <v>29</v>
      </c>
      <c r="F20" s="1" t="s">
        <v>30</v>
      </c>
      <c r="G20" s="1" t="s">
        <v>31</v>
      </c>
      <c r="H20" s="1" t="s">
        <v>32</v>
      </c>
      <c r="I20" s="1" t="s">
        <v>33</v>
      </c>
      <c r="J20" s="1" t="s">
        <v>34</v>
      </c>
      <c r="K20" s="1" t="s">
        <v>35</v>
      </c>
      <c r="L20" s="1" t="s">
        <v>36</v>
      </c>
      <c r="M20" s="1" t="s">
        <v>37</v>
      </c>
    </row>
    <row r="21" spans="1:20" x14ac:dyDescent="0.25">
      <c r="A21" s="1" t="s">
        <v>56</v>
      </c>
      <c r="E21" s="1">
        <v>17</v>
      </c>
      <c r="F21" s="1">
        <v>13</v>
      </c>
      <c r="G21" s="1">
        <v>36</v>
      </c>
      <c r="H21" s="1">
        <v>14</v>
      </c>
      <c r="I21" s="1">
        <v>9</v>
      </c>
      <c r="J21" s="1">
        <v>6</v>
      </c>
      <c r="K21" s="1">
        <v>1</v>
      </c>
      <c r="L21" s="1">
        <v>1</v>
      </c>
      <c r="M21" s="1">
        <v>0</v>
      </c>
    </row>
    <row r="22" spans="1:20" x14ac:dyDescent="0.25">
      <c r="A22" s="1" t="s">
        <v>57</v>
      </c>
      <c r="E22" s="1">
        <v>8</v>
      </c>
      <c r="F22" s="1">
        <v>7</v>
      </c>
      <c r="G22" s="1">
        <v>6</v>
      </c>
      <c r="H22" s="1">
        <v>5</v>
      </c>
      <c r="I22" s="1">
        <v>4</v>
      </c>
      <c r="J22" s="1">
        <v>3</v>
      </c>
      <c r="K22" s="1">
        <v>2</v>
      </c>
      <c r="L22" s="1">
        <v>1</v>
      </c>
      <c r="M22" s="1">
        <v>0</v>
      </c>
    </row>
    <row r="23" spans="1:20" x14ac:dyDescent="0.25">
      <c r="A23" s="1" t="s">
        <v>58</v>
      </c>
      <c r="E23" s="1">
        <f>E21*E22</f>
        <v>136</v>
      </c>
      <c r="F23" s="1">
        <f t="shared" ref="F23:M23" si="6">F21*F22</f>
        <v>91</v>
      </c>
      <c r="G23" s="1">
        <f t="shared" si="6"/>
        <v>216</v>
      </c>
      <c r="H23" s="1">
        <f t="shared" si="6"/>
        <v>70</v>
      </c>
      <c r="I23" s="1">
        <f t="shared" si="6"/>
        <v>36</v>
      </c>
      <c r="J23" s="1">
        <f t="shared" si="6"/>
        <v>18</v>
      </c>
      <c r="K23" s="1">
        <f t="shared" si="6"/>
        <v>2</v>
      </c>
      <c r="L23" s="1">
        <f t="shared" si="6"/>
        <v>1</v>
      </c>
      <c r="M23" s="1">
        <f t="shared" si="6"/>
        <v>0</v>
      </c>
      <c r="N23" s="1">
        <f>SUM(E23:M23)</f>
        <v>570</v>
      </c>
    </row>
    <row r="24" spans="1:20" x14ac:dyDescent="0.25">
      <c r="A24" s="6" t="s">
        <v>59</v>
      </c>
      <c r="C24" s="7" t="s">
        <v>60</v>
      </c>
      <c r="D24" s="7"/>
      <c r="E24" s="1" t="s">
        <v>61</v>
      </c>
    </row>
    <row r="25" spans="1:20" x14ac:dyDescent="0.25">
      <c r="B25" s="1" t="s">
        <v>62</v>
      </c>
      <c r="C25" s="1" t="s">
        <v>63</v>
      </c>
    </row>
    <row r="26" spans="1:20" x14ac:dyDescent="0.25">
      <c r="B26" s="7" t="s">
        <v>64</v>
      </c>
      <c r="C26" s="7"/>
      <c r="E26" s="1" t="s">
        <v>65</v>
      </c>
    </row>
    <row r="27" spans="1:20" x14ac:dyDescent="0.25">
      <c r="B27" s="1" t="s">
        <v>66</v>
      </c>
    </row>
    <row r="28" spans="1:20" x14ac:dyDescent="0.25">
      <c r="B28" s="7" t="s">
        <v>64</v>
      </c>
      <c r="C28" s="7"/>
    </row>
    <row r="29" spans="1:20" x14ac:dyDescent="0.25">
      <c r="C29" s="8">
        <v>560</v>
      </c>
      <c r="D29" s="8"/>
    </row>
    <row r="30" spans="1:20" x14ac:dyDescent="0.25">
      <c r="B30" s="1" t="s">
        <v>67</v>
      </c>
    </row>
    <row r="31" spans="1:20" x14ac:dyDescent="0.25">
      <c r="L31" s="53" t="s">
        <v>113</v>
      </c>
      <c r="M31" s="55"/>
    </row>
    <row r="32" spans="1:20" x14ac:dyDescent="0.25">
      <c r="L32" s="53" t="s">
        <v>77</v>
      </c>
      <c r="M32" s="55"/>
    </row>
    <row r="35" spans="1:11" ht="15.75" x14ac:dyDescent="0.25">
      <c r="A35" s="20" t="s">
        <v>96</v>
      </c>
      <c r="B35" s="20"/>
      <c r="C35" s="20"/>
      <c r="D35" s="20"/>
    </row>
    <row r="36" spans="1:11" ht="19.5" thickBot="1" x14ac:dyDescent="0.35">
      <c r="A36" s="15" t="s">
        <v>121</v>
      </c>
      <c r="B36"/>
      <c r="C36"/>
      <c r="D36"/>
      <c r="E36"/>
      <c r="F36"/>
      <c r="G36"/>
      <c r="H36"/>
      <c r="I36"/>
      <c r="J36"/>
      <c r="K36"/>
    </row>
    <row r="37" spans="1:11" ht="57" thickBot="1" x14ac:dyDescent="0.3">
      <c r="A37" s="16" t="s">
        <v>78</v>
      </c>
      <c r="B37" s="17" t="s">
        <v>29</v>
      </c>
      <c r="C37" s="17" t="s">
        <v>30</v>
      </c>
      <c r="D37" s="17" t="s">
        <v>31</v>
      </c>
      <c r="E37" s="17" t="s">
        <v>32</v>
      </c>
      <c r="F37" s="17" t="s">
        <v>33</v>
      </c>
      <c r="G37" s="17" t="s">
        <v>34</v>
      </c>
      <c r="H37" s="17" t="s">
        <v>35</v>
      </c>
      <c r="I37" s="17" t="s">
        <v>36</v>
      </c>
      <c r="J37" s="17" t="s">
        <v>37</v>
      </c>
      <c r="K37" s="17" t="s">
        <v>79</v>
      </c>
    </row>
    <row r="38" spans="1:11" ht="19.5" thickBot="1" x14ac:dyDescent="0.3">
      <c r="A38" s="18" t="s">
        <v>80</v>
      </c>
      <c r="B38" s="19">
        <v>16</v>
      </c>
      <c r="C38" s="19">
        <v>8</v>
      </c>
      <c r="D38" s="19">
        <v>10</v>
      </c>
      <c r="E38" s="19">
        <v>6</v>
      </c>
      <c r="F38" s="19">
        <v>8</v>
      </c>
      <c r="G38" s="19">
        <v>6</v>
      </c>
      <c r="H38" s="19">
        <v>10</v>
      </c>
      <c r="I38" s="19">
        <v>6</v>
      </c>
      <c r="J38" s="19" t="s">
        <v>81</v>
      </c>
      <c r="K38" s="19">
        <v>70</v>
      </c>
    </row>
    <row r="39" spans="1:11" ht="19.5" thickBot="1" x14ac:dyDescent="0.3">
      <c r="A39" s="18" t="s">
        <v>82</v>
      </c>
      <c r="B39" s="19">
        <v>14</v>
      </c>
      <c r="C39" s="19">
        <v>12</v>
      </c>
      <c r="D39" s="19">
        <v>8</v>
      </c>
      <c r="E39" s="19">
        <v>10</v>
      </c>
      <c r="F39" s="19">
        <v>12</v>
      </c>
      <c r="G39" s="19">
        <v>4</v>
      </c>
      <c r="H39" s="19">
        <v>6</v>
      </c>
      <c r="I39" s="19">
        <v>4</v>
      </c>
      <c r="J39" s="19" t="s">
        <v>81</v>
      </c>
      <c r="K39" s="19">
        <v>70</v>
      </c>
    </row>
    <row r="40" spans="1:11" ht="38.25" thickBot="1" x14ac:dyDescent="0.3">
      <c r="A40" s="18" t="s">
        <v>83</v>
      </c>
      <c r="B40" s="19">
        <v>12</v>
      </c>
      <c r="C40" s="19">
        <v>10</v>
      </c>
      <c r="D40" s="19">
        <v>20</v>
      </c>
      <c r="E40" s="19">
        <v>6</v>
      </c>
      <c r="F40" s="19">
        <v>4</v>
      </c>
      <c r="G40" s="19">
        <v>6</v>
      </c>
      <c r="H40" s="19">
        <v>6</v>
      </c>
      <c r="I40" s="19">
        <v>2</v>
      </c>
      <c r="J40" s="19">
        <v>4</v>
      </c>
      <c r="K40" s="19">
        <v>70</v>
      </c>
    </row>
    <row r="41" spans="1:11" ht="38.25" thickBot="1" x14ac:dyDescent="0.3">
      <c r="A41" s="18" t="s">
        <v>84</v>
      </c>
      <c r="B41" s="19">
        <v>20</v>
      </c>
      <c r="C41" s="19">
        <v>10</v>
      </c>
      <c r="D41" s="19">
        <v>12</v>
      </c>
      <c r="E41" s="19">
        <v>8</v>
      </c>
      <c r="F41" s="19">
        <v>14</v>
      </c>
      <c r="G41" s="19">
        <v>6</v>
      </c>
      <c r="H41" s="19" t="s">
        <v>81</v>
      </c>
      <c r="I41" s="19" t="s">
        <v>81</v>
      </c>
      <c r="J41" s="19" t="s">
        <v>81</v>
      </c>
      <c r="K41" s="19">
        <v>70</v>
      </c>
    </row>
    <row r="42" spans="1:11" ht="38.25" thickBot="1" x14ac:dyDescent="0.3">
      <c r="A42" s="18" t="s">
        <v>85</v>
      </c>
      <c r="B42" s="19">
        <v>8</v>
      </c>
      <c r="C42" s="19">
        <v>6</v>
      </c>
      <c r="D42" s="19">
        <v>14</v>
      </c>
      <c r="E42" s="19">
        <v>12</v>
      </c>
      <c r="F42" s="19">
        <v>12</v>
      </c>
      <c r="G42" s="19">
        <v>10</v>
      </c>
      <c r="H42" s="19">
        <v>8</v>
      </c>
      <c r="I42" s="19" t="s">
        <v>81</v>
      </c>
      <c r="J42" s="19" t="s">
        <v>81</v>
      </c>
      <c r="K42" s="19">
        <v>70</v>
      </c>
    </row>
    <row r="43" spans="1:11" ht="38.25" thickBot="1" x14ac:dyDescent="0.3">
      <c r="A43" s="18" t="s">
        <v>86</v>
      </c>
      <c r="B43" s="19">
        <v>70</v>
      </c>
      <c r="C43" s="19">
        <v>46</v>
      </c>
      <c r="D43" s="19">
        <v>64</v>
      </c>
      <c r="E43" s="19">
        <v>42</v>
      </c>
      <c r="F43" s="19">
        <v>50</v>
      </c>
      <c r="G43" s="19">
        <v>32</v>
      </c>
      <c r="H43" s="19">
        <v>30</v>
      </c>
      <c r="I43" s="19">
        <v>12</v>
      </c>
      <c r="J43" s="19">
        <v>4</v>
      </c>
      <c r="K43" s="19">
        <v>350</v>
      </c>
    </row>
    <row r="44" spans="1:11" ht="57" thickBot="1" x14ac:dyDescent="0.3">
      <c r="A44" s="18" t="s">
        <v>57</v>
      </c>
      <c r="B44" s="19">
        <v>8</v>
      </c>
      <c r="C44" s="19">
        <v>7</v>
      </c>
      <c r="D44" s="19">
        <v>6</v>
      </c>
      <c r="E44" s="19">
        <v>5</v>
      </c>
      <c r="F44" s="19">
        <v>4</v>
      </c>
      <c r="G44" s="19">
        <v>3</v>
      </c>
      <c r="H44" s="19">
        <v>2</v>
      </c>
      <c r="I44" s="19">
        <v>1</v>
      </c>
      <c r="J44" s="19">
        <v>0</v>
      </c>
      <c r="K44" s="19"/>
    </row>
    <row r="45" spans="1:11" ht="19.5" thickBot="1" x14ac:dyDescent="0.3">
      <c r="A45" s="18" t="s">
        <v>58</v>
      </c>
      <c r="B45" s="19">
        <v>560</v>
      </c>
      <c r="C45" s="19">
        <v>322</v>
      </c>
      <c r="D45" s="19">
        <v>384</v>
      </c>
      <c r="E45" s="19">
        <v>210</v>
      </c>
      <c r="F45" s="19">
        <v>200</v>
      </c>
      <c r="G45" s="19">
        <v>96</v>
      </c>
      <c r="H45" s="19">
        <v>60</v>
      </c>
      <c r="I45" s="19">
        <v>12</v>
      </c>
      <c r="J45" s="19">
        <v>0</v>
      </c>
      <c r="K45" s="19">
        <v>1844</v>
      </c>
    </row>
    <row r="46" spans="1:11" ht="18.75" x14ac:dyDescent="0.3">
      <c r="A46" s="15"/>
      <c r="B46"/>
      <c r="C46"/>
      <c r="D46"/>
      <c r="E46"/>
      <c r="F46"/>
      <c r="G46"/>
      <c r="H46"/>
      <c r="I46"/>
      <c r="J46"/>
      <c r="K46"/>
    </row>
    <row r="47" spans="1:11" ht="18.75" x14ac:dyDescent="0.3">
      <c r="A47" s="15" t="s">
        <v>87</v>
      </c>
      <c r="B47"/>
      <c r="C47" s="15" t="s">
        <v>88</v>
      </c>
      <c r="D47"/>
      <c r="E47"/>
      <c r="F47"/>
      <c r="G47"/>
      <c r="H47"/>
      <c r="I47"/>
      <c r="J47"/>
      <c r="K47"/>
    </row>
    <row r="48" spans="1:11" ht="18.75" x14ac:dyDescent="0.3">
      <c r="A48"/>
      <c r="B48"/>
      <c r="C48"/>
      <c r="D48"/>
      <c r="E48" s="15" t="s">
        <v>89</v>
      </c>
      <c r="F48"/>
      <c r="G48"/>
      <c r="H48"/>
      <c r="I48"/>
      <c r="J48"/>
      <c r="K48"/>
    </row>
    <row r="49" spans="1:11" ht="18.75" x14ac:dyDescent="0.3">
      <c r="A49"/>
      <c r="B49"/>
      <c r="C49"/>
      <c r="D49" s="15" t="s">
        <v>90</v>
      </c>
      <c r="E49"/>
      <c r="F49"/>
      <c r="G49" s="15" t="s">
        <v>91</v>
      </c>
      <c r="H49"/>
      <c r="I49"/>
      <c r="J49"/>
      <c r="K49"/>
    </row>
    <row r="50" spans="1:11" ht="18.75" x14ac:dyDescent="0.3">
      <c r="A50"/>
      <c r="B50"/>
      <c r="C50"/>
      <c r="D50" s="15" t="s">
        <v>92</v>
      </c>
      <c r="E50"/>
      <c r="F50"/>
      <c r="G50"/>
      <c r="H50"/>
      <c r="I50"/>
      <c r="J50"/>
      <c r="K50"/>
    </row>
    <row r="51" spans="1:11" ht="18.75" x14ac:dyDescent="0.3">
      <c r="A51"/>
      <c r="B51"/>
      <c r="C51"/>
      <c r="D51" s="15" t="s">
        <v>90</v>
      </c>
      <c r="E51"/>
      <c r="F51"/>
      <c r="G51"/>
      <c r="H51"/>
      <c r="I51"/>
      <c r="J51"/>
      <c r="K51"/>
    </row>
    <row r="52" spans="1:11" ht="18.75" x14ac:dyDescent="0.3">
      <c r="A52"/>
      <c r="B52"/>
      <c r="C52"/>
      <c r="D52" s="15" t="s">
        <v>93</v>
      </c>
      <c r="E52"/>
      <c r="F52"/>
      <c r="G52"/>
      <c r="H52"/>
      <c r="I52"/>
      <c r="J52"/>
      <c r="K52"/>
    </row>
    <row r="53" spans="1:11" ht="18.75" x14ac:dyDescent="0.3">
      <c r="A53"/>
      <c r="B53"/>
      <c r="C53"/>
      <c r="D53" s="15" t="b">
        <f>65.36 = 66</f>
        <v>0</v>
      </c>
      <c r="E53"/>
      <c r="F53"/>
      <c r="G53"/>
      <c r="H53"/>
      <c r="I53"/>
      <c r="J53"/>
      <c r="K53"/>
    </row>
    <row r="54" spans="1:11" ht="18.75" x14ac:dyDescent="0.3">
      <c r="A54" s="15"/>
      <c r="B54"/>
      <c r="C54"/>
      <c r="D54"/>
      <c r="E54"/>
      <c r="F54"/>
      <c r="G54"/>
      <c r="H54"/>
      <c r="I54"/>
      <c r="J54"/>
      <c r="K54"/>
    </row>
    <row r="55" spans="1:11" ht="18.75" x14ac:dyDescent="0.3">
      <c r="A55" s="15" t="s">
        <v>94</v>
      </c>
      <c r="B55" s="15" t="s">
        <v>95</v>
      </c>
      <c r="C55"/>
      <c r="D55"/>
      <c r="E55"/>
      <c r="F55"/>
      <c r="G55"/>
      <c r="H55"/>
      <c r="I55"/>
      <c r="J55"/>
      <c r="K55"/>
    </row>
    <row r="59" spans="1:11" x14ac:dyDescent="0.25">
      <c r="K59" s="14" t="s">
        <v>113</v>
      </c>
    </row>
    <row r="60" spans="1:11" x14ac:dyDescent="0.25">
      <c r="K60" s="14" t="s">
        <v>77</v>
      </c>
    </row>
  </sheetData>
  <mergeCells count="4">
    <mergeCell ref="L31:M31"/>
    <mergeCell ref="L32:M32"/>
    <mergeCell ref="A1:T1"/>
    <mergeCell ref="A2:T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 Analysis</vt:lpstr>
      <vt:lpstr>School Result</vt:lpstr>
      <vt:lpstr>Subjectwise Result</vt:lpstr>
      <vt:lpstr>Teacherwise Result</vt:lpstr>
    </vt:vector>
  </TitlesOfParts>
  <Company>Sons &amp;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 ACCOUNT</dc:creator>
  <cp:lastModifiedBy>pc</cp:lastModifiedBy>
  <dcterms:created xsi:type="dcterms:W3CDTF">2013-05-26T02:52:45Z</dcterms:created>
  <dcterms:modified xsi:type="dcterms:W3CDTF">2021-07-30T17:07:16Z</dcterms:modified>
</cp:coreProperties>
</file>