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 tabRatio="674" activeTab="3"/>
  </bookViews>
  <sheets>
    <sheet name="Result Analysis" sheetId="1" r:id="rId1"/>
    <sheet name="School Result" sheetId="2" r:id="rId2"/>
    <sheet name="Subjectwise Result" sheetId="3" r:id="rId3"/>
    <sheet name="Teacherwise Result" sheetId="4" r:id="rId4"/>
  </sheets>
  <calcPr calcId="152511"/>
</workbook>
</file>

<file path=xl/calcChain.xml><?xml version="1.0" encoding="utf-8"?>
<calcChain xmlns="http://schemas.openxmlformats.org/spreadsheetml/2006/main">
  <c r="F46" i="1" l="1"/>
  <c r="F45" i="1"/>
  <c r="F44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4" i="1"/>
  <c r="O7" i="4" l="1"/>
  <c r="N7" i="4"/>
  <c r="M7" i="4"/>
  <c r="L7" i="4"/>
  <c r="K7" i="4"/>
  <c r="J7" i="4"/>
  <c r="I7" i="4"/>
  <c r="H7" i="4"/>
  <c r="G7" i="4"/>
  <c r="O6" i="4"/>
  <c r="N6" i="4"/>
  <c r="M6" i="4"/>
  <c r="L6" i="4"/>
  <c r="K6" i="4"/>
  <c r="J6" i="4"/>
  <c r="I6" i="4"/>
  <c r="H6" i="4"/>
  <c r="G6" i="4"/>
  <c r="O5" i="4"/>
  <c r="N5" i="4"/>
  <c r="M5" i="4"/>
  <c r="L5" i="4"/>
  <c r="K5" i="4"/>
  <c r="J5" i="4"/>
  <c r="I5" i="4"/>
  <c r="H5" i="4"/>
  <c r="G5" i="4"/>
  <c r="N8" i="3"/>
  <c r="M8" i="3"/>
  <c r="L8" i="3"/>
  <c r="K8" i="3"/>
  <c r="J8" i="3"/>
  <c r="I8" i="3"/>
  <c r="N7" i="3"/>
  <c r="M7" i="3"/>
  <c r="L7" i="3"/>
  <c r="K7" i="3"/>
  <c r="J7" i="3"/>
  <c r="I7" i="3"/>
  <c r="N6" i="3"/>
  <c r="M6" i="3"/>
  <c r="L6" i="3"/>
  <c r="K6" i="3"/>
  <c r="J6" i="3"/>
  <c r="I6" i="3"/>
  <c r="O8" i="3" l="1"/>
  <c r="R41" i="1" l="1"/>
  <c r="Q41" i="1" s="1"/>
  <c r="P41" i="1"/>
  <c r="E10" i="3" s="1"/>
  <c r="N41" i="1"/>
  <c r="E9" i="3" s="1"/>
  <c r="L41" i="1"/>
  <c r="K41" i="1" s="1"/>
  <c r="D8" i="3" s="1"/>
  <c r="J41" i="1"/>
  <c r="I41" i="1" s="1"/>
  <c r="D7" i="3" s="1"/>
  <c r="H41" i="1"/>
  <c r="E8" i="3" s="1"/>
  <c r="F41" i="1"/>
  <c r="E41" i="1" s="1"/>
  <c r="D5" i="3" s="1"/>
  <c r="E5" i="3" l="1"/>
  <c r="G41" i="1"/>
  <c r="D6" i="3" s="1"/>
  <c r="M41" i="1"/>
  <c r="D9" i="3" s="1"/>
  <c r="O41" i="1"/>
  <c r="D10" i="3" s="1"/>
  <c r="E7" i="3"/>
  <c r="E11" i="3"/>
  <c r="E6" i="3"/>
  <c r="C30" i="4"/>
  <c r="N22" i="4"/>
  <c r="N23" i="4"/>
  <c r="F24" i="4"/>
  <c r="G24" i="4"/>
  <c r="H24" i="4"/>
  <c r="I24" i="4"/>
  <c r="J24" i="4"/>
  <c r="K24" i="4"/>
  <c r="L24" i="4"/>
  <c r="M24" i="4"/>
  <c r="F40" i="1"/>
  <c r="G40" i="1"/>
  <c r="C6" i="3" s="1"/>
  <c r="E5" i="4" s="1"/>
  <c r="H40" i="1"/>
  <c r="I40" i="1"/>
  <c r="C7" i="3" s="1"/>
  <c r="E6" i="4" s="1"/>
  <c r="J40" i="1"/>
  <c r="K40" i="1"/>
  <c r="C8" i="3" s="1"/>
  <c r="E7" i="4" s="1"/>
  <c r="L40" i="1"/>
  <c r="M40" i="1"/>
  <c r="N40" i="1"/>
  <c r="O40" i="1"/>
  <c r="P40" i="1"/>
  <c r="Q40" i="1"/>
  <c r="R40" i="1"/>
  <c r="E40" i="1"/>
  <c r="C5" i="3" s="1"/>
  <c r="E4" i="4" s="1"/>
  <c r="D11" i="3"/>
  <c r="C11" i="3"/>
  <c r="C9" i="3"/>
  <c r="E8" i="4" s="1"/>
  <c r="C10" i="3"/>
  <c r="C4" i="2"/>
  <c r="O10" i="4" l="1"/>
  <c r="N10" i="4"/>
  <c r="M10" i="4"/>
  <c r="L10" i="4"/>
  <c r="K10" i="4"/>
  <c r="J10" i="4"/>
  <c r="I10" i="4"/>
  <c r="H10" i="4"/>
  <c r="G10" i="4"/>
  <c r="O9" i="4"/>
  <c r="N9" i="4"/>
  <c r="M9" i="4"/>
  <c r="L9" i="4"/>
  <c r="K9" i="4"/>
  <c r="J9" i="4"/>
  <c r="I9" i="4"/>
  <c r="H9" i="4"/>
  <c r="G9" i="4"/>
  <c r="O8" i="4"/>
  <c r="N8" i="4"/>
  <c r="M8" i="4"/>
  <c r="L8" i="4"/>
  <c r="K8" i="4"/>
  <c r="J8" i="4"/>
  <c r="I8" i="4"/>
  <c r="H8" i="4"/>
  <c r="G8" i="4"/>
  <c r="H4" i="4"/>
  <c r="I4" i="4"/>
  <c r="J4" i="4"/>
  <c r="K4" i="4"/>
  <c r="L4" i="4"/>
  <c r="M4" i="4"/>
  <c r="N4" i="4"/>
  <c r="O4" i="4"/>
  <c r="G4" i="4"/>
  <c r="F5" i="4"/>
  <c r="F6" i="4"/>
  <c r="F7" i="4"/>
  <c r="F8" i="4"/>
  <c r="F9" i="4"/>
  <c r="F10" i="4"/>
  <c r="F4" i="4"/>
  <c r="E9" i="4"/>
  <c r="E10" i="4"/>
  <c r="I9" i="3"/>
  <c r="I10" i="3"/>
  <c r="I11" i="3"/>
  <c r="I5" i="3"/>
  <c r="N11" i="3"/>
  <c r="M11" i="3"/>
  <c r="L11" i="3"/>
  <c r="K11" i="3"/>
  <c r="N10" i="3"/>
  <c r="M10" i="3"/>
  <c r="L10" i="3"/>
  <c r="K10" i="3"/>
  <c r="N9" i="3"/>
  <c r="M9" i="3"/>
  <c r="L9" i="3"/>
  <c r="K9" i="3"/>
  <c r="N5" i="3"/>
  <c r="M5" i="3"/>
  <c r="L5" i="3"/>
  <c r="K5" i="3"/>
  <c r="J11" i="3"/>
  <c r="J10" i="3"/>
  <c r="J9" i="3"/>
  <c r="J5" i="3"/>
  <c r="S38" i="1"/>
  <c r="S39" i="1"/>
  <c r="Q4" i="4" l="1"/>
  <c r="R4" i="4" s="1"/>
  <c r="O7" i="3"/>
  <c r="I12" i="3"/>
  <c r="O5" i="3"/>
  <c r="O6" i="3"/>
  <c r="O11" i="3"/>
  <c r="O10" i="3"/>
  <c r="O9" i="3"/>
  <c r="N12" i="3"/>
  <c r="M12" i="3"/>
  <c r="L12" i="3"/>
  <c r="K12" i="3"/>
  <c r="T38" i="1"/>
  <c r="T39" i="1"/>
  <c r="D54" i="4"/>
  <c r="J12" i="3"/>
  <c r="F11" i="4"/>
  <c r="G11" i="4"/>
  <c r="H11" i="4"/>
  <c r="I11" i="4"/>
  <c r="J11" i="4"/>
  <c r="K11" i="4"/>
  <c r="L11" i="4"/>
  <c r="M11" i="4"/>
  <c r="N11" i="4"/>
  <c r="O11" i="4"/>
  <c r="E11" i="4"/>
  <c r="S11" i="4" s="1"/>
  <c r="E24" i="4"/>
  <c r="N24" i="4" s="1"/>
  <c r="P5" i="4"/>
  <c r="P6" i="4"/>
  <c r="P7" i="4"/>
  <c r="P8" i="4"/>
  <c r="P9" i="4"/>
  <c r="P10" i="4"/>
  <c r="S5" i="4"/>
  <c r="S6" i="4"/>
  <c r="S7" i="4"/>
  <c r="S8" i="4"/>
  <c r="S9" i="4"/>
  <c r="S10" i="4"/>
  <c r="S4" i="4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P4" i="4"/>
  <c r="G6" i="3"/>
  <c r="G7" i="3"/>
  <c r="G8" i="3"/>
  <c r="G9" i="3"/>
  <c r="G10" i="3"/>
  <c r="G11" i="3"/>
  <c r="G5" i="3"/>
  <c r="G4" i="2"/>
  <c r="T4" i="4" l="1"/>
  <c r="H5" i="3" s="1"/>
  <c r="T7" i="4"/>
  <c r="H8" i="3" s="1"/>
  <c r="Q11" i="4"/>
  <c r="R11" i="4" s="1"/>
  <c r="T11" i="4" s="1"/>
  <c r="H4" i="2" s="1"/>
  <c r="T9" i="4"/>
  <c r="H10" i="3" s="1"/>
  <c r="T5" i="4"/>
  <c r="H6" i="3" s="1"/>
  <c r="O12" i="3"/>
  <c r="T10" i="4"/>
  <c r="H11" i="3" s="1"/>
  <c r="T6" i="4"/>
  <c r="H7" i="3" s="1"/>
  <c r="P11" i="4"/>
  <c r="T8" i="4"/>
  <c r="H9" i="3" s="1"/>
</calcChain>
</file>

<file path=xl/sharedStrings.xml><?xml version="1.0" encoding="utf-8"?>
<sst xmlns="http://schemas.openxmlformats.org/spreadsheetml/2006/main" count="441" uniqueCount="176">
  <si>
    <t>Sr. No.</t>
  </si>
  <si>
    <t>CBSE Roll No.</t>
  </si>
  <si>
    <t>Name of Student</t>
  </si>
  <si>
    <t>English</t>
  </si>
  <si>
    <t>Physics</t>
  </si>
  <si>
    <t>Maths</t>
  </si>
  <si>
    <t>Hindi</t>
  </si>
  <si>
    <t>Biology</t>
  </si>
  <si>
    <t>Total</t>
  </si>
  <si>
    <t>%age</t>
  </si>
  <si>
    <t>Name of KV</t>
  </si>
  <si>
    <t>Total Appeared</t>
  </si>
  <si>
    <t>Total Passed</t>
  </si>
  <si>
    <t>No. Of Students Compartment</t>
  </si>
  <si>
    <t>No. Of Students Failed</t>
  </si>
  <si>
    <t>OverAll Pass %</t>
  </si>
  <si>
    <t>Gender</t>
  </si>
  <si>
    <t>GIRL</t>
  </si>
  <si>
    <t>BOY</t>
  </si>
  <si>
    <t>No of Boys out of Total appeared  in Class XII</t>
  </si>
  <si>
    <t>No of Girls out of Total appeared in Class XII</t>
  </si>
  <si>
    <t>Please Note:</t>
  </si>
  <si>
    <t>If a student appeared in a practical exam or in one/two paper , he /she will be counted among appeared candidates and for statistics purpose , he /she will be counted among failed candidates. Candidates having compartment / improvement exam will be taken as failures</t>
  </si>
  <si>
    <t>Name of Teacher</t>
  </si>
  <si>
    <t>Designation</t>
  </si>
  <si>
    <t>Subject</t>
  </si>
  <si>
    <t>Chemistry</t>
  </si>
  <si>
    <t>Comp. Sci.</t>
  </si>
  <si>
    <t>PI</t>
  </si>
  <si>
    <t>PGT</t>
  </si>
  <si>
    <t>Sh. Pradeep Swami</t>
  </si>
  <si>
    <t xml:space="preserve">Total Appeared </t>
  </si>
  <si>
    <t>Grade in English</t>
  </si>
  <si>
    <t>Grade in Chem</t>
  </si>
  <si>
    <t>Grade in Maths</t>
  </si>
  <si>
    <t>Grade in C.S.</t>
  </si>
  <si>
    <t>Grade in Hindi</t>
  </si>
  <si>
    <t>Grade in Bio.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</si>
  <si>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</si>
  <si>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</si>
  <si>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</si>
  <si>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</si>
  <si>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</si>
  <si>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</si>
  <si>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</si>
  <si>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</si>
  <si>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</si>
  <si>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</si>
  <si>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A1 (8)</t>
  </si>
  <si>
    <t>B1 (6)</t>
  </si>
  <si>
    <t>A2 (7)</t>
  </si>
  <si>
    <t>B2 (5)</t>
  </si>
  <si>
    <t>C1 (4)</t>
  </si>
  <si>
    <t>C2 (3)</t>
  </si>
  <si>
    <t>D1 (2)</t>
  </si>
  <si>
    <t>D2 (1)</t>
  </si>
  <si>
    <t>E (0)</t>
  </si>
  <si>
    <t>How to calculate Performance Index (for individual subjects)</t>
  </si>
  <si>
    <t xml:space="preserve">For Example  </t>
  </si>
  <si>
    <t>Class</t>
  </si>
  <si>
    <t>XII</t>
  </si>
  <si>
    <t>No.of studetns Appered(n)</t>
  </si>
  <si>
    <t>No.of students passed</t>
  </si>
  <si>
    <t>No.of students failed</t>
  </si>
  <si>
    <t>Grade</t>
  </si>
  <si>
    <t>No.of students  in each grade (N)</t>
  </si>
  <si>
    <t>Weightage (W)</t>
  </si>
  <si>
    <t>N x W</t>
  </si>
  <si>
    <t xml:space="preserve">Performance Index (PI) = </t>
  </si>
  <si>
    <t>∑(NXW)100</t>
  </si>
  <si>
    <t>n = No.of students appeared</t>
  </si>
  <si>
    <t xml:space="preserve">            (PI)</t>
  </si>
  <si>
    <t>n x 8</t>
  </si>
  <si>
    <t xml:space="preserve">             70 X8</t>
  </si>
  <si>
    <t xml:space="preserve">        =   65</t>
  </si>
  <si>
    <t>Q x 100</t>
  </si>
  <si>
    <t>E x 8</t>
  </si>
  <si>
    <t>PI                (R/S)</t>
  </si>
  <si>
    <t>No.of passed student securing marks between(out of 100)</t>
  </si>
  <si>
    <t>33 to 44</t>
  </si>
  <si>
    <t>45 to 59</t>
  </si>
  <si>
    <t>60 to 74</t>
  </si>
  <si>
    <t>75 to 89</t>
  </si>
  <si>
    <t>90&amp; above</t>
  </si>
  <si>
    <t xml:space="preserve">Principal       </t>
  </si>
  <si>
    <t xml:space="preserve">For Example Class XII (Science Stream) </t>
  </si>
  <si>
    <t>Subject/Grade</t>
  </si>
  <si>
    <t xml:space="preserve">Total </t>
  </si>
  <si>
    <t xml:space="preserve">English </t>
  </si>
  <si>
    <t>-</t>
  </si>
  <si>
    <t xml:space="preserve">Hindi </t>
  </si>
  <si>
    <t xml:space="preserve">Mathematics </t>
  </si>
  <si>
    <t xml:space="preserve">Physics </t>
  </si>
  <si>
    <t xml:space="preserve">Chemistry </t>
  </si>
  <si>
    <t>Total (N)</t>
  </si>
  <si>
    <r>
      <t xml:space="preserve">Performance Index (PI) = </t>
    </r>
    <r>
      <rPr>
        <u/>
        <sz val="14"/>
        <color theme="1"/>
        <rFont val="Times New Roman"/>
        <family val="1"/>
      </rPr>
      <t>Σ (N x W) 100</t>
    </r>
    <r>
      <rPr>
        <sz val="14"/>
        <color theme="1"/>
        <rFont val="Times New Roman"/>
        <family val="1"/>
      </rPr>
      <t xml:space="preserve">  x </t>
    </r>
    <r>
      <rPr>
        <u/>
        <sz val="14"/>
        <color theme="1"/>
        <rFont val="Times New Roman"/>
        <family val="1"/>
      </rPr>
      <t>100</t>
    </r>
  </si>
  <si>
    <t>n = No. of students appeared in Class XII (for example 70)</t>
  </si>
  <si>
    <t xml:space="preserve">         n                    40</t>
  </si>
  <si>
    <r>
      <t>=</t>
    </r>
    <r>
      <rPr>
        <u/>
        <sz val="14"/>
        <color theme="1"/>
        <rFont val="Times New Roman"/>
        <family val="1"/>
      </rPr>
      <t>1844 X 100</t>
    </r>
  </si>
  <si>
    <t>Σ (NXW) = 1844</t>
  </si>
  <si>
    <t xml:space="preserve">    70 X 40</t>
  </si>
  <si>
    <t xml:space="preserve">     2800</t>
  </si>
  <si>
    <t>Note :</t>
  </si>
  <si>
    <t>*  Adding aggregate scores of students divided by total number of students appeared will give the mean aggregate out of 500.</t>
  </si>
  <si>
    <t>How to calculate Performance Index (for Stream / School)</t>
  </si>
  <si>
    <t>KENDRIYA VIDYALAYA JHUNJHUNU, JAIPUR REGION</t>
  </si>
  <si>
    <t>English 301</t>
  </si>
  <si>
    <t>Grade in Physics</t>
  </si>
  <si>
    <t>Maths 041</t>
  </si>
  <si>
    <t>Physics 042</t>
  </si>
  <si>
    <t>Chemistry 043</t>
  </si>
  <si>
    <t>Comp. sci. 083</t>
  </si>
  <si>
    <t>Hindi 302</t>
  </si>
  <si>
    <t>Biology 044</t>
  </si>
  <si>
    <t>Total candidates appeared in class XII- Sci.</t>
  </si>
  <si>
    <t>Total 500</t>
  </si>
  <si>
    <t>KV JHUNJHUNU</t>
  </si>
  <si>
    <t>Below 33</t>
  </si>
  <si>
    <t>Sh. Pradeep Tetarwal</t>
  </si>
  <si>
    <t>SUMER SINGH</t>
  </si>
  <si>
    <t>COUNT=&gt;</t>
  </si>
  <si>
    <t>PASSED</t>
  </si>
  <si>
    <t>Sh. Manoj Kumar</t>
  </si>
  <si>
    <t>Sh. Rakesh Kumar</t>
  </si>
  <si>
    <t>Sh. Mukesh Tailor</t>
  </si>
  <si>
    <t>Sh. Satyendra Alha</t>
  </si>
  <si>
    <t>sumer singh</t>
  </si>
  <si>
    <t>∑ (NXW) = 570</t>
  </si>
  <si>
    <t xml:space="preserve">        =  414 X 100</t>
  </si>
  <si>
    <t>MATHS</t>
  </si>
  <si>
    <t>PHYSICS</t>
  </si>
  <si>
    <t>CHEMISTRY</t>
  </si>
  <si>
    <t>sh. RPS Rathore</t>
  </si>
  <si>
    <t>Sum (NxW)</t>
  </si>
  <si>
    <t>Over All</t>
  </si>
  <si>
    <t>KV JHUNJHUNU            Result Analysis for Class -XII Science 2020-21</t>
  </si>
  <si>
    <t xml:space="preserve">MANBIR SOORA </t>
  </si>
  <si>
    <t xml:space="preserve">GARGI SHARMA </t>
  </si>
  <si>
    <t xml:space="preserve">NIKITA </t>
  </si>
  <si>
    <t xml:space="preserve">RAHUL JANU </t>
  </si>
  <si>
    <t xml:space="preserve">BHAVESH </t>
  </si>
  <si>
    <t xml:space="preserve">RAKSHIT KUMAR </t>
  </si>
  <si>
    <t xml:space="preserve">NEHA YADAV </t>
  </si>
  <si>
    <t xml:space="preserve">ALOK SHARMA </t>
  </si>
  <si>
    <t xml:space="preserve">ABHISHEK JAKHAR </t>
  </si>
  <si>
    <t xml:space="preserve">DEEKSHA KANTIWAL </t>
  </si>
  <si>
    <t xml:space="preserve">SARJEETA </t>
  </si>
  <si>
    <t xml:space="preserve">MUKTA KALER </t>
  </si>
  <si>
    <t xml:space="preserve">DHEERAJ </t>
  </si>
  <si>
    <t xml:space="preserve">AKASH KUMAR </t>
  </si>
  <si>
    <t xml:space="preserve">REJIN ROY VARGHESE </t>
  </si>
  <si>
    <t xml:space="preserve">CHARVI KULHARI </t>
  </si>
  <si>
    <t xml:space="preserve">ABHISHEK CHANDEL </t>
  </si>
  <si>
    <t xml:space="preserve">ABHISHEK </t>
  </si>
  <si>
    <t xml:space="preserve">ANJALI SAINI </t>
  </si>
  <si>
    <t xml:space="preserve">NITIN MAHALA </t>
  </si>
  <si>
    <t xml:space="preserve">SNEHA POONIA </t>
  </si>
  <si>
    <t xml:space="preserve">ABHAY WALIA </t>
  </si>
  <si>
    <t xml:space="preserve">DIVYA KANWAR </t>
  </si>
  <si>
    <t xml:space="preserve">NITESH RAHAR </t>
  </si>
  <si>
    <t xml:space="preserve">RAHUL JANGIR </t>
  </si>
  <si>
    <t xml:space="preserve">VINEET </t>
  </si>
  <si>
    <t xml:space="preserve">ABHAY KUMAR MEENA </t>
  </si>
  <si>
    <t xml:space="preserve">GAUTAM </t>
  </si>
  <si>
    <t xml:space="preserve">KUMARI SWATI MEENA </t>
  </si>
  <si>
    <t xml:space="preserve">PRIYANSHU </t>
  </si>
  <si>
    <t xml:space="preserve">YASH SHARMA </t>
  </si>
  <si>
    <t xml:space="preserve">DHRUV </t>
  </si>
  <si>
    <t xml:space="preserve">NEHA BHURIA </t>
  </si>
  <si>
    <t xml:space="preserve">ASHIWANI KUMAR KULHARI </t>
  </si>
  <si>
    <t xml:space="preserve">PRIYANSHU MAAN </t>
  </si>
  <si>
    <t xml:space="preserve">MINAXI </t>
  </si>
  <si>
    <t>Information regarding Result Analysis Class XII – 2020-21</t>
  </si>
  <si>
    <t>Teacher wise Result Analysis for Class XII Science 2020-21</t>
  </si>
  <si>
    <t xml:space="preserve">                            School wise Result Analysis for Class XII Science 2020-21</t>
  </si>
  <si>
    <t>Subject wise Result Analysis for Class XII Science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</si>
</sst>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rgb="FF00B0F0"/>
      <name val="Calibri"/>
      <family val="2"/>
      <scheme val="minor"/>
    </font>
    <font>
      <b/>
      <u/>
      <sz val="16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1" xfId="0" applyFont="1" applyBorder="1"/>
    <xf numFmtId="0" fontId="13" fillId="0" borderId="0" xfId="0" applyFont="1"/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2" fillId="6" borderId="1" xfId="0" applyFont="1" applyFill="1" applyBorder="1"/>
    <xf numFmtId="0" fontId="15" fillId="8" borderId="1" xfId="0" applyFont="1" applyFill="1" applyBorder="1"/>
    <xf numFmtId="0" fontId="1" fillId="8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1" fillId="5" borderId="1" xfId="0" applyFont="1" applyFill="1" applyBorder="1" applyAlignment="1">
      <alignment horizontal="center" vertical="center"/>
    </xf>
    <xf numFmtId="164" fontId="0" fillId="3" borderId="1" xfId="0" applyNumberFormat="1" applyFill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1" fontId="16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7" borderId="1" xfId="0" applyFont="1" applyFill="1" applyBorder="1" applyAlignment="1">
      <alignment horizontal="right"/>
    </xf>
    <xf numFmtId="0" fontId="17" fillId="7" borderId="1" xfId="0" applyFont="1" applyFill="1" applyBorder="1" applyAlignment="1">
      <alignment horizontal="right"/>
    </xf>
    <xf numFmtId="0" fontId="16" fillId="0" borderId="1" xfId="0" applyFont="1" applyBorder="1"/>
    <xf numFmtId="1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/>
    <xf numFmtId="0" fontId="7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2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11" fillId="3" borderId="1" xfId="0" applyFont="1" applyFill="1" applyBorder="1" applyAlignment="1"/>
    <xf numFmtId="0" fontId="1" fillId="9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/>
    <xf numFmtId="0" fontId="1" fillId="5" borderId="1" xfId="0" applyFont="1" applyFill="1" applyBorder="1" applyAlignment="1">
      <alignment vertical="center" wrapText="1"/>
    </xf>
    <xf numFmtId="1" fontId="16" fillId="0" borderId="1" xfId="0" applyNumberFormat="1" applyFont="1" applyBorder="1"/>
    <xf numFmtId="0" fontId="0" fillId="10" borderId="1" xfId="0" applyFill="1" applyBorder="1"/>
    <xf numFmtId="164" fontId="1" fillId="6" borderId="1" xfId="0" applyNumberFormat="1" applyFont="1" applyFill="1" applyBorder="1"/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pane xSplit="9" ySplit="7" topLeftCell="J38" activePane="bottomRight" state="frozen"/>
      <selection pane="topRight" activeCell="J1" sqref="J1"/>
      <selection pane="bottomLeft" activeCell="A8" sqref="A8"/>
      <selection pane="bottomRight" activeCell="I44" sqref="I44"/>
    </sheetView>
  </sheetViews>
  <sheetFormatPr defaultRowHeight="15" x14ac:dyDescent="0.25"/>
  <cols>
    <col min="1" max="1" width="7.7109375" style="1" customWidth="1"/>
    <col min="2" max="2" width="12.28515625" style="1" customWidth="1"/>
    <col min="3" max="3" width="24.7109375" style="1" customWidth="1"/>
    <col min="4" max="4" width="9.140625" style="1" customWidth="1"/>
    <col min="5" max="5" width="8" style="1" customWidth="1"/>
    <col min="6" max="6" width="9.140625" style="1"/>
    <col min="7" max="7" width="7.7109375" style="1" customWidth="1"/>
    <col min="8" max="8" width="8.140625" style="1" customWidth="1"/>
    <col min="9" max="9" width="8.42578125" style="1" customWidth="1"/>
    <col min="10" max="10" width="10.140625" style="1" customWidth="1"/>
    <col min="11" max="11" width="10" style="1" customWidth="1"/>
    <col min="12" max="12" width="7" style="1" customWidth="1"/>
    <col min="13" max="13" width="7.42578125" style="1" customWidth="1"/>
    <col min="14" max="14" width="6.42578125" style="1" customWidth="1"/>
    <col min="15" max="15" width="6.7109375" style="1" customWidth="1"/>
    <col min="16" max="16" width="6.85546875" style="1" customWidth="1"/>
    <col min="17" max="17" width="8.140625" style="1" customWidth="1"/>
    <col min="18" max="18" width="6.28515625" style="1" customWidth="1"/>
    <col min="19" max="19" width="10" style="1" customWidth="1"/>
    <col min="20" max="16384" width="9.140625" style="1"/>
  </cols>
  <sheetData>
    <row r="1" spans="1:21" s="48" customFormat="1" ht="35.25" customHeight="1" x14ac:dyDescent="0.35">
      <c r="A1" s="66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50"/>
    </row>
    <row r="2" spans="1:21" s="43" customFormat="1" ht="30.75" customHeight="1" x14ac:dyDescent="0.35">
      <c r="A2" s="69" t="s">
        <v>135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54"/>
    </row>
    <row r="3" spans="1:21" s="52" customFormat="1" ht="53.25" customHeight="1" x14ac:dyDescent="0.25">
      <c r="A3" s="53" t="s">
        <v>0</v>
      </c>
      <c r="B3" s="53" t="s">
        <v>1</v>
      </c>
      <c r="C3" s="53" t="s">
        <v>2</v>
      </c>
      <c r="D3" s="53" t="s">
        <v>16</v>
      </c>
      <c r="E3" s="53" t="s">
        <v>106</v>
      </c>
      <c r="F3" s="53" t="s">
        <v>32</v>
      </c>
      <c r="G3" s="53" t="s">
        <v>108</v>
      </c>
      <c r="H3" s="53" t="s">
        <v>34</v>
      </c>
      <c r="I3" s="53" t="s">
        <v>109</v>
      </c>
      <c r="J3" s="53" t="s">
        <v>107</v>
      </c>
      <c r="K3" s="53" t="s">
        <v>110</v>
      </c>
      <c r="L3" s="53" t="s">
        <v>33</v>
      </c>
      <c r="M3" s="53" t="s">
        <v>111</v>
      </c>
      <c r="N3" s="53" t="s">
        <v>35</v>
      </c>
      <c r="O3" s="53" t="s">
        <v>112</v>
      </c>
      <c r="P3" s="53" t="s">
        <v>36</v>
      </c>
      <c r="Q3" s="53" t="s">
        <v>113</v>
      </c>
      <c r="R3" s="53" t="s">
        <v>37</v>
      </c>
      <c r="S3" s="53" t="s">
        <v>115</v>
      </c>
      <c r="T3" s="53" t="s">
        <v>9</v>
      </c>
    </row>
    <row r="4" spans="1:21" ht="15.75" x14ac:dyDescent="0.25">
      <c r="A4" s="28">
        <v>1</v>
      </c>
      <c r="B4" s="28">
        <v>11679338</v>
      </c>
      <c r="C4" s="28" t="s">
        <v>136</v>
      </c>
      <c r="D4" s="29" t="s">
        <v>18</v>
      </c>
      <c r="E4" s="30">
        <v>96</v>
      </c>
      <c r="F4" s="31" t="s">
        <v>38</v>
      </c>
      <c r="G4" s="32">
        <v>96</v>
      </c>
      <c r="H4" s="32" t="s">
        <v>38</v>
      </c>
      <c r="I4" s="31">
        <v>98</v>
      </c>
      <c r="J4" s="31" t="s">
        <v>38</v>
      </c>
      <c r="K4" s="33">
        <v>97</v>
      </c>
      <c r="L4" s="33" t="s">
        <v>38</v>
      </c>
      <c r="M4" s="31"/>
      <c r="N4" s="31"/>
      <c r="O4" s="32">
        <v>97</v>
      </c>
      <c r="P4" s="32" t="s">
        <v>38</v>
      </c>
      <c r="Q4" s="31"/>
      <c r="R4" s="31"/>
      <c r="S4" s="63">
        <f>SUM(E4,G4,I4,K4,M4,O4,Q4)</f>
        <v>484</v>
      </c>
      <c r="T4" s="34">
        <f>S4/5</f>
        <v>96.8</v>
      </c>
    </row>
    <row r="5" spans="1:21" ht="15.75" x14ac:dyDescent="0.25">
      <c r="A5" s="28">
        <v>2</v>
      </c>
      <c r="B5" s="28">
        <v>11679336</v>
      </c>
      <c r="C5" s="28" t="s">
        <v>137</v>
      </c>
      <c r="D5" s="29" t="s">
        <v>17</v>
      </c>
      <c r="E5" s="30">
        <v>96</v>
      </c>
      <c r="F5" s="31" t="s">
        <v>38</v>
      </c>
      <c r="G5" s="32"/>
      <c r="H5" s="32"/>
      <c r="I5" s="31">
        <v>93</v>
      </c>
      <c r="J5" s="31" t="s">
        <v>39</v>
      </c>
      <c r="K5" s="33">
        <v>95</v>
      </c>
      <c r="L5" s="33" t="s">
        <v>38</v>
      </c>
      <c r="M5" s="31"/>
      <c r="N5" s="31"/>
      <c r="O5" s="32">
        <v>98</v>
      </c>
      <c r="P5" s="32" t="s">
        <v>38</v>
      </c>
      <c r="Q5" s="31">
        <v>97</v>
      </c>
      <c r="R5" s="31" t="s">
        <v>38</v>
      </c>
      <c r="S5" s="63">
        <f t="shared" ref="S5:S29" si="0">SUM(E5,G5,I5,K5,M5,O5,Q5)</f>
        <v>479</v>
      </c>
      <c r="T5" s="34">
        <f t="shared" ref="T5:T29" si="1">S5/5</f>
        <v>95.8</v>
      </c>
    </row>
    <row r="6" spans="1:21" ht="15" customHeight="1" x14ac:dyDescent="0.25">
      <c r="A6" s="28">
        <v>3</v>
      </c>
      <c r="B6" s="28">
        <v>11679343</v>
      </c>
      <c r="C6" s="28" t="s">
        <v>138</v>
      </c>
      <c r="D6" s="29" t="s">
        <v>17</v>
      </c>
      <c r="E6" s="30">
        <v>96</v>
      </c>
      <c r="F6" s="31" t="s">
        <v>38</v>
      </c>
      <c r="G6" s="32"/>
      <c r="H6" s="32"/>
      <c r="I6" s="31">
        <v>92</v>
      </c>
      <c r="J6" s="31" t="s">
        <v>39</v>
      </c>
      <c r="K6" s="33">
        <v>96</v>
      </c>
      <c r="L6" s="33" t="s">
        <v>38</v>
      </c>
      <c r="M6" s="31"/>
      <c r="N6" s="31"/>
      <c r="O6" s="32">
        <v>98</v>
      </c>
      <c r="P6" s="32" t="s">
        <v>38</v>
      </c>
      <c r="Q6" s="31">
        <v>96</v>
      </c>
      <c r="R6" s="31" t="s">
        <v>38</v>
      </c>
      <c r="S6" s="63">
        <f t="shared" si="0"/>
        <v>478</v>
      </c>
      <c r="T6" s="34">
        <f t="shared" si="1"/>
        <v>95.6</v>
      </c>
    </row>
    <row r="7" spans="1:21" ht="15.75" x14ac:dyDescent="0.25">
      <c r="A7" s="28">
        <v>4</v>
      </c>
      <c r="B7" s="28">
        <v>11679348</v>
      </c>
      <c r="C7" s="28" t="s">
        <v>139</v>
      </c>
      <c r="D7" s="29" t="s">
        <v>18</v>
      </c>
      <c r="E7" s="30">
        <v>95</v>
      </c>
      <c r="F7" s="31" t="s">
        <v>38</v>
      </c>
      <c r="G7" s="32">
        <v>91</v>
      </c>
      <c r="H7" s="32" t="s">
        <v>39</v>
      </c>
      <c r="I7" s="31">
        <v>96</v>
      </c>
      <c r="J7" s="31" t="s">
        <v>38</v>
      </c>
      <c r="K7" s="33">
        <v>96</v>
      </c>
      <c r="L7" s="33" t="s">
        <v>38</v>
      </c>
      <c r="M7" s="31"/>
      <c r="N7" s="31"/>
      <c r="O7" s="32">
        <v>98</v>
      </c>
      <c r="P7" s="32" t="s">
        <v>38</v>
      </c>
      <c r="Q7" s="31"/>
      <c r="R7" s="31"/>
      <c r="S7" s="63">
        <f t="shared" si="0"/>
        <v>476</v>
      </c>
      <c r="T7" s="34">
        <f t="shared" si="1"/>
        <v>95.2</v>
      </c>
    </row>
    <row r="8" spans="1:21" ht="15.75" x14ac:dyDescent="0.25">
      <c r="A8" s="28">
        <v>5</v>
      </c>
      <c r="B8" s="28">
        <v>11679330</v>
      </c>
      <c r="C8" s="28" t="s">
        <v>140</v>
      </c>
      <c r="D8" s="29" t="s">
        <v>18</v>
      </c>
      <c r="E8" s="30">
        <v>95</v>
      </c>
      <c r="F8" s="31" t="s">
        <v>38</v>
      </c>
      <c r="G8" s="32"/>
      <c r="H8" s="32"/>
      <c r="I8" s="31">
        <v>93</v>
      </c>
      <c r="J8" s="31" t="s">
        <v>39</v>
      </c>
      <c r="K8" s="33">
        <v>96</v>
      </c>
      <c r="L8" s="33" t="s">
        <v>38</v>
      </c>
      <c r="M8" s="31"/>
      <c r="N8" s="31"/>
      <c r="O8" s="32">
        <v>99</v>
      </c>
      <c r="P8" s="32" t="s">
        <v>38</v>
      </c>
      <c r="Q8" s="31">
        <v>89</v>
      </c>
      <c r="R8" s="31" t="s">
        <v>40</v>
      </c>
      <c r="S8" s="63">
        <f t="shared" si="0"/>
        <v>472</v>
      </c>
      <c r="T8" s="34">
        <f t="shared" si="1"/>
        <v>94.4</v>
      </c>
    </row>
    <row r="9" spans="1:21" ht="15.75" x14ac:dyDescent="0.25">
      <c r="A9" s="28">
        <v>6</v>
      </c>
      <c r="B9" s="28">
        <v>11679349</v>
      </c>
      <c r="C9" s="28" t="s">
        <v>141</v>
      </c>
      <c r="D9" s="29" t="s">
        <v>18</v>
      </c>
      <c r="E9" s="30">
        <v>94</v>
      </c>
      <c r="F9" s="31" t="s">
        <v>39</v>
      </c>
      <c r="G9" s="32">
        <v>90</v>
      </c>
      <c r="H9" s="32" t="s">
        <v>39</v>
      </c>
      <c r="I9" s="31">
        <v>95</v>
      </c>
      <c r="J9" s="31" t="s">
        <v>38</v>
      </c>
      <c r="K9" s="33">
        <v>91</v>
      </c>
      <c r="L9" s="33" t="s">
        <v>39</v>
      </c>
      <c r="M9" s="31"/>
      <c r="N9" s="31"/>
      <c r="O9" s="32">
        <v>96</v>
      </c>
      <c r="P9" s="32" t="s">
        <v>38</v>
      </c>
      <c r="Q9" s="31"/>
      <c r="R9" s="31"/>
      <c r="S9" s="63">
        <f t="shared" si="0"/>
        <v>466</v>
      </c>
      <c r="T9" s="34">
        <f t="shared" si="1"/>
        <v>93.2</v>
      </c>
    </row>
    <row r="10" spans="1:21" ht="15.75" x14ac:dyDescent="0.25">
      <c r="A10" s="28">
        <v>7</v>
      </c>
      <c r="B10" s="28">
        <v>11679342</v>
      </c>
      <c r="C10" s="28" t="s">
        <v>142</v>
      </c>
      <c r="D10" s="29" t="s">
        <v>17</v>
      </c>
      <c r="E10" s="30">
        <v>96</v>
      </c>
      <c r="F10" s="31" t="s">
        <v>38</v>
      </c>
      <c r="G10" s="32"/>
      <c r="H10" s="32"/>
      <c r="I10" s="31">
        <v>84</v>
      </c>
      <c r="J10" s="31" t="s">
        <v>40</v>
      </c>
      <c r="K10" s="33">
        <v>92</v>
      </c>
      <c r="L10" s="33" t="s">
        <v>39</v>
      </c>
      <c r="M10" s="31"/>
      <c r="N10" s="31"/>
      <c r="O10" s="32">
        <v>99</v>
      </c>
      <c r="P10" s="32" t="s">
        <v>38</v>
      </c>
      <c r="Q10" s="31">
        <v>88</v>
      </c>
      <c r="R10" s="31" t="s">
        <v>40</v>
      </c>
      <c r="S10" s="63">
        <f t="shared" si="0"/>
        <v>459</v>
      </c>
      <c r="T10" s="34">
        <f t="shared" si="1"/>
        <v>91.8</v>
      </c>
    </row>
    <row r="11" spans="1:21" ht="15.75" x14ac:dyDescent="0.25">
      <c r="A11" s="28">
        <v>8</v>
      </c>
      <c r="B11" s="28">
        <v>11679398</v>
      </c>
      <c r="C11" s="28" t="s">
        <v>143</v>
      </c>
      <c r="D11" s="29" t="s">
        <v>18</v>
      </c>
      <c r="E11" s="35">
        <v>96</v>
      </c>
      <c r="F11" s="36" t="s">
        <v>38</v>
      </c>
      <c r="G11" s="32">
        <v>88</v>
      </c>
      <c r="H11" s="32" t="s">
        <v>39</v>
      </c>
      <c r="I11" s="31">
        <v>83</v>
      </c>
      <c r="J11" s="31" t="s">
        <v>40</v>
      </c>
      <c r="K11" s="33">
        <v>96</v>
      </c>
      <c r="L11" s="33" t="s">
        <v>38</v>
      </c>
      <c r="M11" s="31">
        <v>94</v>
      </c>
      <c r="N11" s="31" t="s">
        <v>39</v>
      </c>
      <c r="O11" s="37"/>
      <c r="P11" s="37"/>
      <c r="Q11" s="31"/>
      <c r="R11" s="31"/>
      <c r="S11" s="63">
        <f t="shared" si="0"/>
        <v>457</v>
      </c>
      <c r="T11" s="34">
        <f t="shared" si="1"/>
        <v>91.4</v>
      </c>
    </row>
    <row r="12" spans="1:21" ht="15.75" x14ac:dyDescent="0.25">
      <c r="A12" s="28">
        <v>9</v>
      </c>
      <c r="B12" s="28">
        <v>11679328</v>
      </c>
      <c r="C12" s="28" t="s">
        <v>144</v>
      </c>
      <c r="D12" s="29" t="s">
        <v>18</v>
      </c>
      <c r="E12" s="30">
        <v>94</v>
      </c>
      <c r="F12" s="31" t="s">
        <v>39</v>
      </c>
      <c r="G12" s="32">
        <v>85</v>
      </c>
      <c r="H12" s="32" t="s">
        <v>40</v>
      </c>
      <c r="I12" s="31">
        <v>92</v>
      </c>
      <c r="J12" s="31" t="s">
        <v>39</v>
      </c>
      <c r="K12" s="33">
        <v>96</v>
      </c>
      <c r="L12" s="33" t="s">
        <v>38</v>
      </c>
      <c r="M12" s="31">
        <v>89</v>
      </c>
      <c r="N12" s="31" t="s">
        <v>41</v>
      </c>
      <c r="O12" s="32"/>
      <c r="P12" s="32"/>
      <c r="Q12" s="31"/>
      <c r="R12" s="31"/>
      <c r="S12" s="63">
        <f t="shared" si="0"/>
        <v>456</v>
      </c>
      <c r="T12" s="34">
        <f t="shared" si="1"/>
        <v>91.2</v>
      </c>
    </row>
    <row r="13" spans="1:21" ht="15.75" x14ac:dyDescent="0.25">
      <c r="A13" s="28">
        <v>10</v>
      </c>
      <c r="B13" s="28">
        <v>11679332</v>
      </c>
      <c r="C13" s="28" t="s">
        <v>145</v>
      </c>
      <c r="D13" s="29" t="s">
        <v>17</v>
      </c>
      <c r="E13" s="30">
        <v>90</v>
      </c>
      <c r="F13" s="31" t="s">
        <v>40</v>
      </c>
      <c r="G13" s="32"/>
      <c r="H13" s="32"/>
      <c r="I13" s="31">
        <v>87</v>
      </c>
      <c r="J13" s="31" t="s">
        <v>40</v>
      </c>
      <c r="K13" s="33">
        <v>94</v>
      </c>
      <c r="L13" s="33" t="s">
        <v>38</v>
      </c>
      <c r="M13" s="31"/>
      <c r="N13" s="31"/>
      <c r="O13" s="32">
        <v>95</v>
      </c>
      <c r="P13" s="32" t="s">
        <v>38</v>
      </c>
      <c r="Q13" s="31">
        <v>90</v>
      </c>
      <c r="R13" s="31" t="s">
        <v>40</v>
      </c>
      <c r="S13" s="63">
        <f t="shared" si="0"/>
        <v>456</v>
      </c>
      <c r="T13" s="34">
        <f t="shared" si="1"/>
        <v>91.2</v>
      </c>
    </row>
    <row r="14" spans="1:21" ht="15.75" x14ac:dyDescent="0.25">
      <c r="A14" s="28">
        <v>11</v>
      </c>
      <c r="B14" s="28">
        <v>11679351</v>
      </c>
      <c r="C14" s="28" t="s">
        <v>146</v>
      </c>
      <c r="D14" s="29" t="s">
        <v>17</v>
      </c>
      <c r="E14" s="30">
        <v>95</v>
      </c>
      <c r="F14" s="31" t="s">
        <v>38</v>
      </c>
      <c r="G14" s="32">
        <v>84</v>
      </c>
      <c r="H14" s="32" t="s">
        <v>40</v>
      </c>
      <c r="I14" s="31">
        <v>87</v>
      </c>
      <c r="J14" s="31" t="s">
        <v>40</v>
      </c>
      <c r="K14" s="33">
        <v>96</v>
      </c>
      <c r="L14" s="33" t="s">
        <v>38</v>
      </c>
      <c r="M14" s="31">
        <v>94</v>
      </c>
      <c r="N14" s="31" t="s">
        <v>39</v>
      </c>
      <c r="O14" s="32"/>
      <c r="P14" s="32"/>
      <c r="Q14" s="31"/>
      <c r="R14" s="31"/>
      <c r="S14" s="63">
        <f t="shared" si="0"/>
        <v>456</v>
      </c>
      <c r="T14" s="34">
        <f t="shared" si="1"/>
        <v>91.2</v>
      </c>
    </row>
    <row r="15" spans="1:21" ht="15.75" x14ac:dyDescent="0.25">
      <c r="A15" s="28">
        <v>12</v>
      </c>
      <c r="B15" s="28">
        <v>11679340</v>
      </c>
      <c r="C15" s="28" t="s">
        <v>147</v>
      </c>
      <c r="D15" s="29" t="s">
        <v>17</v>
      </c>
      <c r="E15" s="30">
        <v>96</v>
      </c>
      <c r="F15" s="31" t="s">
        <v>38</v>
      </c>
      <c r="G15" s="32"/>
      <c r="H15" s="32"/>
      <c r="I15" s="31">
        <v>83</v>
      </c>
      <c r="J15" s="31" t="s">
        <v>40</v>
      </c>
      <c r="K15" s="33">
        <v>91</v>
      </c>
      <c r="L15" s="33" t="s">
        <v>39</v>
      </c>
      <c r="M15" s="31"/>
      <c r="N15" s="31"/>
      <c r="O15" s="32">
        <v>97</v>
      </c>
      <c r="P15" s="32" t="s">
        <v>38</v>
      </c>
      <c r="Q15" s="31">
        <v>88</v>
      </c>
      <c r="R15" s="31" t="s">
        <v>40</v>
      </c>
      <c r="S15" s="63">
        <f t="shared" si="0"/>
        <v>455</v>
      </c>
      <c r="T15" s="34">
        <f t="shared" si="1"/>
        <v>91</v>
      </c>
    </row>
    <row r="16" spans="1:21" ht="15.75" x14ac:dyDescent="0.25">
      <c r="A16" s="28">
        <v>13</v>
      </c>
      <c r="B16" s="28">
        <v>11679333</v>
      </c>
      <c r="C16" s="28" t="s">
        <v>148</v>
      </c>
      <c r="D16" s="29" t="s">
        <v>18</v>
      </c>
      <c r="E16" s="30">
        <v>94</v>
      </c>
      <c r="F16" s="31" t="s">
        <v>39</v>
      </c>
      <c r="G16" s="32">
        <v>87</v>
      </c>
      <c r="H16" s="32" t="s">
        <v>39</v>
      </c>
      <c r="I16" s="31">
        <v>91</v>
      </c>
      <c r="J16" s="31" t="s">
        <v>39</v>
      </c>
      <c r="K16" s="33">
        <v>92</v>
      </c>
      <c r="L16" s="33" t="s">
        <v>39</v>
      </c>
      <c r="M16" s="31">
        <v>89</v>
      </c>
      <c r="N16" s="31" t="s">
        <v>41</v>
      </c>
      <c r="O16" s="32"/>
      <c r="P16" s="32"/>
      <c r="Q16" s="31"/>
      <c r="R16" s="31"/>
      <c r="S16" s="63">
        <f t="shared" si="0"/>
        <v>453</v>
      </c>
      <c r="T16" s="34">
        <f t="shared" si="1"/>
        <v>90.6</v>
      </c>
    </row>
    <row r="17" spans="1:20" ht="15.75" x14ac:dyDescent="0.25">
      <c r="A17" s="28">
        <v>14</v>
      </c>
      <c r="B17" s="28">
        <v>11679329</v>
      </c>
      <c r="C17" s="28" t="s">
        <v>149</v>
      </c>
      <c r="D17" s="29" t="s">
        <v>18</v>
      </c>
      <c r="E17" s="30">
        <v>90</v>
      </c>
      <c r="F17" s="31" t="s">
        <v>40</v>
      </c>
      <c r="G17" s="32"/>
      <c r="H17" s="32"/>
      <c r="I17" s="31">
        <v>82</v>
      </c>
      <c r="J17" s="31" t="s">
        <v>41</v>
      </c>
      <c r="K17" s="33">
        <v>95</v>
      </c>
      <c r="L17" s="33" t="s">
        <v>38</v>
      </c>
      <c r="M17" s="31"/>
      <c r="N17" s="31"/>
      <c r="O17" s="32">
        <v>95</v>
      </c>
      <c r="P17" s="32" t="s">
        <v>38</v>
      </c>
      <c r="Q17" s="31">
        <v>86</v>
      </c>
      <c r="R17" s="31" t="s">
        <v>41</v>
      </c>
      <c r="S17" s="63">
        <f t="shared" si="0"/>
        <v>448</v>
      </c>
      <c r="T17" s="34">
        <f t="shared" si="1"/>
        <v>89.6</v>
      </c>
    </row>
    <row r="18" spans="1:20" ht="15.75" x14ac:dyDescent="0.25">
      <c r="A18" s="28">
        <v>15</v>
      </c>
      <c r="B18" s="28">
        <v>11679350</v>
      </c>
      <c r="C18" s="28" t="s">
        <v>150</v>
      </c>
      <c r="D18" s="29" t="s">
        <v>18</v>
      </c>
      <c r="E18" s="30">
        <v>95</v>
      </c>
      <c r="F18" s="31" t="s">
        <v>38</v>
      </c>
      <c r="G18" s="32"/>
      <c r="H18" s="32"/>
      <c r="I18" s="31">
        <v>82</v>
      </c>
      <c r="J18" s="31" t="s">
        <v>41</v>
      </c>
      <c r="K18" s="33">
        <v>92</v>
      </c>
      <c r="L18" s="33" t="s">
        <v>39</v>
      </c>
      <c r="M18" s="31">
        <v>93</v>
      </c>
      <c r="N18" s="31" t="s">
        <v>39</v>
      </c>
      <c r="O18" s="32"/>
      <c r="P18" s="32"/>
      <c r="Q18" s="31">
        <v>86</v>
      </c>
      <c r="R18" s="31" t="s">
        <v>41</v>
      </c>
      <c r="S18" s="63">
        <f t="shared" si="0"/>
        <v>448</v>
      </c>
      <c r="T18" s="34">
        <f t="shared" si="1"/>
        <v>89.6</v>
      </c>
    </row>
    <row r="19" spans="1:20" ht="15.75" x14ac:dyDescent="0.25">
      <c r="A19" s="28">
        <v>16</v>
      </c>
      <c r="B19" s="28">
        <v>11679331</v>
      </c>
      <c r="C19" s="28" t="s">
        <v>151</v>
      </c>
      <c r="D19" s="29" t="s">
        <v>17</v>
      </c>
      <c r="E19" s="30">
        <v>94</v>
      </c>
      <c r="F19" s="31" t="s">
        <v>39</v>
      </c>
      <c r="G19" s="32"/>
      <c r="H19" s="32"/>
      <c r="I19" s="31">
        <v>84</v>
      </c>
      <c r="J19" s="31" t="s">
        <v>40</v>
      </c>
      <c r="K19" s="33">
        <v>84</v>
      </c>
      <c r="L19" s="33" t="s">
        <v>40</v>
      </c>
      <c r="M19" s="31"/>
      <c r="N19" s="31"/>
      <c r="O19" s="32">
        <v>95</v>
      </c>
      <c r="P19" s="32" t="s">
        <v>38</v>
      </c>
      <c r="Q19" s="31">
        <v>84</v>
      </c>
      <c r="R19" s="31" t="s">
        <v>41</v>
      </c>
      <c r="S19" s="63">
        <f t="shared" si="0"/>
        <v>441</v>
      </c>
      <c r="T19" s="34">
        <f t="shared" si="1"/>
        <v>88.2</v>
      </c>
    </row>
    <row r="20" spans="1:20" ht="15.75" x14ac:dyDescent="0.25">
      <c r="A20" s="28">
        <v>17</v>
      </c>
      <c r="B20" s="28">
        <v>11679327</v>
      </c>
      <c r="C20" s="28" t="s">
        <v>152</v>
      </c>
      <c r="D20" s="29" t="s">
        <v>18</v>
      </c>
      <c r="E20" s="30">
        <v>93</v>
      </c>
      <c r="F20" s="31" t="s">
        <v>39</v>
      </c>
      <c r="G20" s="32">
        <v>80</v>
      </c>
      <c r="H20" s="32" t="s">
        <v>40</v>
      </c>
      <c r="I20" s="31">
        <v>83</v>
      </c>
      <c r="J20" s="31" t="s">
        <v>40</v>
      </c>
      <c r="K20" s="33">
        <v>88</v>
      </c>
      <c r="L20" s="33" t="s">
        <v>40</v>
      </c>
      <c r="M20" s="31"/>
      <c r="N20" s="31"/>
      <c r="O20" s="32">
        <v>95</v>
      </c>
      <c r="P20" s="32" t="s">
        <v>38</v>
      </c>
      <c r="Q20" s="31"/>
      <c r="R20" s="31"/>
      <c r="S20" s="63">
        <f t="shared" si="0"/>
        <v>439</v>
      </c>
      <c r="T20" s="34">
        <f t="shared" si="1"/>
        <v>87.8</v>
      </c>
    </row>
    <row r="21" spans="1:20" ht="15.75" x14ac:dyDescent="0.25">
      <c r="A21" s="28">
        <v>18</v>
      </c>
      <c r="B21" s="28">
        <v>11679326</v>
      </c>
      <c r="C21" s="28" t="s">
        <v>153</v>
      </c>
      <c r="D21" s="29" t="s">
        <v>18</v>
      </c>
      <c r="E21" s="30">
        <v>90</v>
      </c>
      <c r="F21" s="31" t="s">
        <v>40</v>
      </c>
      <c r="G21" s="32">
        <v>81</v>
      </c>
      <c r="H21" s="32" t="s">
        <v>40</v>
      </c>
      <c r="I21" s="31">
        <v>90</v>
      </c>
      <c r="J21" s="31" t="s">
        <v>39</v>
      </c>
      <c r="K21" s="33">
        <v>88</v>
      </c>
      <c r="L21" s="33" t="s">
        <v>40</v>
      </c>
      <c r="M21" s="31">
        <v>88</v>
      </c>
      <c r="N21" s="31" t="s">
        <v>41</v>
      </c>
      <c r="O21" s="32"/>
      <c r="P21" s="32"/>
      <c r="Q21" s="31"/>
      <c r="R21" s="31"/>
      <c r="S21" s="63">
        <f t="shared" si="0"/>
        <v>437</v>
      </c>
      <c r="T21" s="34">
        <f t="shared" si="1"/>
        <v>87.4</v>
      </c>
    </row>
    <row r="22" spans="1:20" ht="15.75" x14ac:dyDescent="0.25">
      <c r="A22" s="28">
        <v>19</v>
      </c>
      <c r="B22" s="28">
        <v>11679403</v>
      </c>
      <c r="C22" s="28" t="s">
        <v>154</v>
      </c>
      <c r="D22" s="29" t="s">
        <v>17</v>
      </c>
      <c r="E22" s="30">
        <v>95</v>
      </c>
      <c r="F22" s="31" t="s">
        <v>38</v>
      </c>
      <c r="G22" s="32"/>
      <c r="H22" s="32"/>
      <c r="I22" s="31">
        <v>78</v>
      </c>
      <c r="J22" s="31" t="s">
        <v>41</v>
      </c>
      <c r="K22" s="33">
        <v>87</v>
      </c>
      <c r="L22" s="33" t="s">
        <v>40</v>
      </c>
      <c r="M22" s="31"/>
      <c r="N22" s="31"/>
      <c r="O22" s="32">
        <v>97</v>
      </c>
      <c r="P22" s="32" t="s">
        <v>38</v>
      </c>
      <c r="Q22" s="31">
        <v>80</v>
      </c>
      <c r="R22" s="31" t="s">
        <v>42</v>
      </c>
      <c r="S22" s="63">
        <f t="shared" si="0"/>
        <v>437</v>
      </c>
      <c r="T22" s="34">
        <f t="shared" si="1"/>
        <v>87.4</v>
      </c>
    </row>
    <row r="23" spans="1:20" ht="15.75" x14ac:dyDescent="0.25">
      <c r="A23" s="28">
        <v>20</v>
      </c>
      <c r="B23" s="28">
        <v>11679345</v>
      </c>
      <c r="C23" s="28" t="s">
        <v>155</v>
      </c>
      <c r="D23" s="29" t="s">
        <v>18</v>
      </c>
      <c r="E23" s="35">
        <v>94</v>
      </c>
      <c r="F23" s="36" t="s">
        <v>39</v>
      </c>
      <c r="G23" s="32">
        <v>81</v>
      </c>
      <c r="H23" s="32" t="s">
        <v>40</v>
      </c>
      <c r="I23" s="36">
        <v>89</v>
      </c>
      <c r="J23" s="36" t="s">
        <v>39</v>
      </c>
      <c r="K23" s="38">
        <v>83</v>
      </c>
      <c r="L23" s="38" t="s">
        <v>40</v>
      </c>
      <c r="M23" s="31">
        <v>89</v>
      </c>
      <c r="N23" s="31" t="s">
        <v>41</v>
      </c>
      <c r="O23" s="37"/>
      <c r="P23" s="37"/>
      <c r="Q23" s="36"/>
      <c r="R23" s="36"/>
      <c r="S23" s="63">
        <f t="shared" si="0"/>
        <v>436</v>
      </c>
      <c r="T23" s="34">
        <f t="shared" si="1"/>
        <v>87.2</v>
      </c>
    </row>
    <row r="24" spans="1:20" ht="15.75" x14ac:dyDescent="0.25">
      <c r="A24" s="28">
        <v>21</v>
      </c>
      <c r="B24" s="28">
        <v>11679352</v>
      </c>
      <c r="C24" s="28" t="s">
        <v>156</v>
      </c>
      <c r="D24" s="29" t="s">
        <v>17</v>
      </c>
      <c r="E24" s="30">
        <v>90</v>
      </c>
      <c r="F24" s="31" t="s">
        <v>40</v>
      </c>
      <c r="G24" s="32">
        <v>76</v>
      </c>
      <c r="H24" s="32" t="s">
        <v>41</v>
      </c>
      <c r="I24" s="31">
        <v>83</v>
      </c>
      <c r="J24" s="31" t="s">
        <v>40</v>
      </c>
      <c r="K24" s="33">
        <v>91</v>
      </c>
      <c r="L24" s="33" t="s">
        <v>39</v>
      </c>
      <c r="M24" s="31"/>
      <c r="N24" s="31"/>
      <c r="O24" s="32">
        <v>95</v>
      </c>
      <c r="P24" s="32" t="s">
        <v>38</v>
      </c>
      <c r="Q24" s="31"/>
      <c r="R24" s="31"/>
      <c r="S24" s="63">
        <f t="shared" si="0"/>
        <v>435</v>
      </c>
      <c r="T24" s="34">
        <f t="shared" si="1"/>
        <v>87</v>
      </c>
    </row>
    <row r="25" spans="1:20" ht="15.75" x14ac:dyDescent="0.25">
      <c r="A25" s="28">
        <v>22</v>
      </c>
      <c r="B25" s="28">
        <v>11679325</v>
      </c>
      <c r="C25" s="28" t="s">
        <v>157</v>
      </c>
      <c r="D25" s="29" t="s">
        <v>18</v>
      </c>
      <c r="E25" s="30">
        <v>94</v>
      </c>
      <c r="F25" s="31" t="s">
        <v>39</v>
      </c>
      <c r="G25" s="32">
        <v>75</v>
      </c>
      <c r="H25" s="32" t="s">
        <v>41</v>
      </c>
      <c r="I25" s="31">
        <v>85</v>
      </c>
      <c r="J25" s="31" t="s">
        <v>40</v>
      </c>
      <c r="K25" s="33">
        <v>91</v>
      </c>
      <c r="L25" s="33" t="s">
        <v>39</v>
      </c>
      <c r="M25" s="31">
        <v>89</v>
      </c>
      <c r="N25" s="31" t="s">
        <v>41</v>
      </c>
      <c r="O25" s="32"/>
      <c r="P25" s="32"/>
      <c r="Q25" s="31"/>
      <c r="R25" s="31"/>
      <c r="S25" s="63">
        <f t="shared" si="0"/>
        <v>434</v>
      </c>
      <c r="T25" s="34">
        <f t="shared" si="1"/>
        <v>86.8</v>
      </c>
    </row>
    <row r="26" spans="1:20" ht="15.75" x14ac:dyDescent="0.25">
      <c r="A26" s="28">
        <v>23</v>
      </c>
      <c r="B26" s="28">
        <v>11679335</v>
      </c>
      <c r="C26" s="28" t="s">
        <v>158</v>
      </c>
      <c r="D26" s="29" t="s">
        <v>17</v>
      </c>
      <c r="E26" s="30">
        <v>94</v>
      </c>
      <c r="F26" s="31" t="s">
        <v>39</v>
      </c>
      <c r="G26" s="32"/>
      <c r="H26" s="32"/>
      <c r="I26" s="31">
        <v>74</v>
      </c>
      <c r="J26" s="31" t="s">
        <v>42</v>
      </c>
      <c r="K26" s="33">
        <v>87</v>
      </c>
      <c r="L26" s="33" t="s">
        <v>40</v>
      </c>
      <c r="M26" s="31"/>
      <c r="N26" s="31"/>
      <c r="O26" s="32">
        <v>95</v>
      </c>
      <c r="P26" s="32" t="s">
        <v>38</v>
      </c>
      <c r="Q26" s="31">
        <v>82</v>
      </c>
      <c r="R26" s="31" t="s">
        <v>41</v>
      </c>
      <c r="S26" s="63">
        <f t="shared" si="0"/>
        <v>432</v>
      </c>
      <c r="T26" s="34">
        <f t="shared" si="1"/>
        <v>86.4</v>
      </c>
    </row>
    <row r="27" spans="1:20" ht="15.75" x14ac:dyDescent="0.25">
      <c r="A27" s="28">
        <v>24</v>
      </c>
      <c r="B27" s="28">
        <v>11679344</v>
      </c>
      <c r="C27" s="28" t="s">
        <v>159</v>
      </c>
      <c r="D27" s="29" t="s">
        <v>18</v>
      </c>
      <c r="E27" s="30">
        <v>88</v>
      </c>
      <c r="F27" s="31" t="s">
        <v>40</v>
      </c>
      <c r="G27" s="32"/>
      <c r="H27" s="32"/>
      <c r="I27" s="31">
        <v>77</v>
      </c>
      <c r="J27" s="31" t="s">
        <v>42</v>
      </c>
      <c r="K27" s="33">
        <v>85</v>
      </c>
      <c r="L27" s="33" t="s">
        <v>40</v>
      </c>
      <c r="M27" s="31"/>
      <c r="N27" s="31"/>
      <c r="O27" s="32">
        <v>90</v>
      </c>
      <c r="P27" s="32" t="s">
        <v>39</v>
      </c>
      <c r="Q27" s="31">
        <v>76</v>
      </c>
      <c r="R27" s="31" t="s">
        <v>42</v>
      </c>
      <c r="S27" s="63">
        <f t="shared" si="0"/>
        <v>416</v>
      </c>
      <c r="T27" s="34">
        <f t="shared" si="1"/>
        <v>83.2</v>
      </c>
    </row>
    <row r="28" spans="1:20" ht="15.75" x14ac:dyDescent="0.25">
      <c r="A28" s="28">
        <v>25</v>
      </c>
      <c r="B28" s="28">
        <v>11679347</v>
      </c>
      <c r="C28" s="28" t="s">
        <v>160</v>
      </c>
      <c r="D28" s="29" t="s">
        <v>18</v>
      </c>
      <c r="E28" s="30">
        <v>90</v>
      </c>
      <c r="F28" s="31" t="s">
        <v>40</v>
      </c>
      <c r="G28" s="32">
        <v>76</v>
      </c>
      <c r="H28" s="32" t="s">
        <v>41</v>
      </c>
      <c r="I28" s="31">
        <v>77</v>
      </c>
      <c r="J28" s="31" t="s">
        <v>42</v>
      </c>
      <c r="K28" s="33">
        <v>84</v>
      </c>
      <c r="L28" s="33" t="s">
        <v>40</v>
      </c>
      <c r="M28" s="31">
        <v>89</v>
      </c>
      <c r="N28" s="31" t="s">
        <v>41</v>
      </c>
      <c r="O28" s="32"/>
      <c r="P28" s="32"/>
      <c r="Q28" s="31"/>
      <c r="R28" s="31"/>
      <c r="S28" s="63">
        <f t="shared" si="0"/>
        <v>416</v>
      </c>
      <c r="T28" s="34">
        <f t="shared" si="1"/>
        <v>83.2</v>
      </c>
    </row>
    <row r="29" spans="1:20" ht="15.75" x14ac:dyDescent="0.25">
      <c r="A29" s="28">
        <v>26</v>
      </c>
      <c r="B29" s="28">
        <v>11679354</v>
      </c>
      <c r="C29" s="28" t="s">
        <v>161</v>
      </c>
      <c r="D29" s="29" t="s">
        <v>18</v>
      </c>
      <c r="E29" s="30">
        <v>94</v>
      </c>
      <c r="F29" s="31" t="s">
        <v>39</v>
      </c>
      <c r="G29" s="32">
        <v>68</v>
      </c>
      <c r="H29" s="32" t="s">
        <v>43</v>
      </c>
      <c r="I29" s="31">
        <v>78</v>
      </c>
      <c r="J29" s="31" t="s">
        <v>41</v>
      </c>
      <c r="K29" s="33">
        <v>85</v>
      </c>
      <c r="L29" s="33" t="s">
        <v>40</v>
      </c>
      <c r="M29" s="31">
        <v>89</v>
      </c>
      <c r="N29" s="31" t="s">
        <v>41</v>
      </c>
      <c r="O29" s="32"/>
      <c r="P29" s="32"/>
      <c r="Q29" s="31"/>
      <c r="R29" s="31"/>
      <c r="S29" s="63">
        <f t="shared" si="0"/>
        <v>414</v>
      </c>
      <c r="T29" s="34">
        <f t="shared" si="1"/>
        <v>82.8</v>
      </c>
    </row>
    <row r="30" spans="1:20" ht="15.75" x14ac:dyDescent="0.25">
      <c r="A30" s="28">
        <v>27</v>
      </c>
      <c r="B30" s="28">
        <v>11679324</v>
      </c>
      <c r="C30" s="28" t="s">
        <v>162</v>
      </c>
      <c r="D30" s="29" t="s">
        <v>18</v>
      </c>
      <c r="E30" s="30">
        <v>90</v>
      </c>
      <c r="F30" s="31" t="s">
        <v>40</v>
      </c>
      <c r="G30" s="32"/>
      <c r="H30" s="32"/>
      <c r="I30" s="31">
        <v>75</v>
      </c>
      <c r="J30" s="31" t="s">
        <v>42</v>
      </c>
      <c r="K30" s="33">
        <v>78</v>
      </c>
      <c r="L30" s="33" t="s">
        <v>42</v>
      </c>
      <c r="M30" s="31"/>
      <c r="N30" s="31"/>
      <c r="O30" s="32">
        <v>91</v>
      </c>
      <c r="P30" s="32" t="s">
        <v>39</v>
      </c>
      <c r="Q30" s="31">
        <v>77</v>
      </c>
      <c r="R30" s="31" t="s">
        <v>42</v>
      </c>
      <c r="S30" s="34"/>
      <c r="T30" s="34"/>
    </row>
    <row r="31" spans="1:20" ht="15.75" x14ac:dyDescent="0.25">
      <c r="A31" s="28">
        <v>28</v>
      </c>
      <c r="B31" s="28">
        <v>11679337</v>
      </c>
      <c r="C31" s="28" t="s">
        <v>163</v>
      </c>
      <c r="D31" s="29" t="s">
        <v>18</v>
      </c>
      <c r="E31" s="30">
        <v>86</v>
      </c>
      <c r="F31" s="31" t="s">
        <v>41</v>
      </c>
      <c r="G31" s="32"/>
      <c r="H31" s="32"/>
      <c r="I31" s="31">
        <v>75</v>
      </c>
      <c r="J31" s="31" t="s">
        <v>42</v>
      </c>
      <c r="K31" s="33">
        <v>84</v>
      </c>
      <c r="L31" s="33" t="s">
        <v>40</v>
      </c>
      <c r="M31" s="31"/>
      <c r="N31" s="31"/>
      <c r="O31" s="32">
        <v>80</v>
      </c>
      <c r="P31" s="32" t="s">
        <v>41</v>
      </c>
      <c r="Q31" s="31">
        <v>76</v>
      </c>
      <c r="R31" s="31" t="s">
        <v>42</v>
      </c>
      <c r="S31" s="34"/>
      <c r="T31" s="34"/>
    </row>
    <row r="32" spans="1:20" ht="15.75" x14ac:dyDescent="0.25">
      <c r="A32" s="28">
        <v>29</v>
      </c>
      <c r="B32" s="28">
        <v>11679353</v>
      </c>
      <c r="C32" s="28" t="s">
        <v>164</v>
      </c>
      <c r="D32" s="29" t="s">
        <v>17</v>
      </c>
      <c r="E32" s="30">
        <v>88</v>
      </c>
      <c r="F32" s="31" t="s">
        <v>40</v>
      </c>
      <c r="G32" s="32"/>
      <c r="H32" s="32"/>
      <c r="I32" s="31">
        <v>68</v>
      </c>
      <c r="J32" s="31" t="s">
        <v>44</v>
      </c>
      <c r="K32" s="33">
        <v>77</v>
      </c>
      <c r="L32" s="33" t="s">
        <v>42</v>
      </c>
      <c r="M32" s="31"/>
      <c r="N32" s="31"/>
      <c r="O32" s="32">
        <v>90</v>
      </c>
      <c r="P32" s="32" t="s">
        <v>39</v>
      </c>
      <c r="Q32" s="31">
        <v>68</v>
      </c>
      <c r="R32" s="31" t="s">
        <v>44</v>
      </c>
      <c r="S32" s="34"/>
      <c r="T32" s="34"/>
    </row>
    <row r="33" spans="1:20" ht="15.75" x14ac:dyDescent="0.25">
      <c r="A33" s="28">
        <v>30</v>
      </c>
      <c r="B33" s="28">
        <v>11679400</v>
      </c>
      <c r="C33" s="28" t="s">
        <v>165</v>
      </c>
      <c r="D33" s="29" t="s">
        <v>18</v>
      </c>
      <c r="E33" s="30">
        <v>84</v>
      </c>
      <c r="F33" s="31" t="s">
        <v>41</v>
      </c>
      <c r="G33" s="32">
        <v>65</v>
      </c>
      <c r="H33" s="32" t="s">
        <v>43</v>
      </c>
      <c r="I33" s="31">
        <v>73</v>
      </c>
      <c r="J33" s="31" t="s">
        <v>43</v>
      </c>
      <c r="K33" s="33">
        <v>74</v>
      </c>
      <c r="L33" s="33" t="s">
        <v>42</v>
      </c>
      <c r="M33" s="31">
        <v>89</v>
      </c>
      <c r="N33" s="31" t="s">
        <v>41</v>
      </c>
      <c r="O33" s="32"/>
      <c r="P33" s="32"/>
      <c r="Q33" s="31"/>
      <c r="R33" s="31"/>
      <c r="S33" s="34"/>
      <c r="T33" s="34"/>
    </row>
    <row r="34" spans="1:20" ht="15.75" x14ac:dyDescent="0.25">
      <c r="A34" s="28">
        <v>31</v>
      </c>
      <c r="B34" s="28">
        <v>11679355</v>
      </c>
      <c r="C34" s="28" t="s">
        <v>166</v>
      </c>
      <c r="D34" s="29" t="s">
        <v>18</v>
      </c>
      <c r="E34" s="30">
        <v>74</v>
      </c>
      <c r="F34" s="31" t="s">
        <v>43</v>
      </c>
      <c r="G34" s="32">
        <v>62</v>
      </c>
      <c r="H34" s="32" t="s">
        <v>43</v>
      </c>
      <c r="I34" s="31">
        <v>70</v>
      </c>
      <c r="J34" s="31" t="s">
        <v>43</v>
      </c>
      <c r="K34" s="33">
        <v>76</v>
      </c>
      <c r="L34" s="33" t="s">
        <v>42</v>
      </c>
      <c r="M34" s="31"/>
      <c r="N34" s="31"/>
      <c r="O34" s="32">
        <v>82</v>
      </c>
      <c r="P34" s="32" t="s">
        <v>40</v>
      </c>
      <c r="Q34" s="31"/>
      <c r="R34" s="31"/>
      <c r="S34" s="34"/>
      <c r="T34" s="34"/>
    </row>
    <row r="35" spans="1:20" ht="15.75" x14ac:dyDescent="0.25">
      <c r="A35" s="28">
        <v>32</v>
      </c>
      <c r="B35" s="28">
        <v>11679334</v>
      </c>
      <c r="C35" s="28" t="s">
        <v>167</v>
      </c>
      <c r="D35" s="29" t="s">
        <v>18</v>
      </c>
      <c r="E35" s="30">
        <v>75</v>
      </c>
      <c r="F35" s="31" t="s">
        <v>43</v>
      </c>
      <c r="G35" s="32">
        <v>62</v>
      </c>
      <c r="H35" s="32" t="s">
        <v>43</v>
      </c>
      <c r="I35" s="31">
        <v>68</v>
      </c>
      <c r="J35" s="31" t="s">
        <v>44</v>
      </c>
      <c r="K35" s="33">
        <v>75</v>
      </c>
      <c r="L35" s="33" t="s">
        <v>42</v>
      </c>
      <c r="M35" s="31"/>
      <c r="N35" s="31"/>
      <c r="O35" s="32">
        <v>81</v>
      </c>
      <c r="P35" s="32" t="s">
        <v>41</v>
      </c>
      <c r="Q35" s="31"/>
      <c r="R35" s="31"/>
      <c r="S35" s="34"/>
      <c r="T35" s="34"/>
    </row>
    <row r="36" spans="1:20" ht="15.75" x14ac:dyDescent="0.25">
      <c r="A36" s="28">
        <v>33</v>
      </c>
      <c r="B36" s="28">
        <v>11679341</v>
      </c>
      <c r="C36" s="28" t="s">
        <v>168</v>
      </c>
      <c r="D36" s="29" t="s">
        <v>17</v>
      </c>
      <c r="E36" s="30">
        <v>69</v>
      </c>
      <c r="F36" s="31" t="s">
        <v>44</v>
      </c>
      <c r="G36" s="32"/>
      <c r="H36" s="32"/>
      <c r="I36" s="31">
        <v>61</v>
      </c>
      <c r="J36" s="31" t="s">
        <v>45</v>
      </c>
      <c r="K36" s="33">
        <v>69</v>
      </c>
      <c r="L36" s="33" t="s">
        <v>43</v>
      </c>
      <c r="M36" s="31"/>
      <c r="N36" s="31"/>
      <c r="O36" s="32">
        <v>82</v>
      </c>
      <c r="P36" s="32" t="s">
        <v>40</v>
      </c>
      <c r="Q36" s="31">
        <v>65</v>
      </c>
      <c r="R36" s="31" t="s">
        <v>44</v>
      </c>
      <c r="S36" s="34"/>
      <c r="T36" s="34"/>
    </row>
    <row r="37" spans="1:20" ht="15.75" x14ac:dyDescent="0.25">
      <c r="A37" s="28">
        <v>34</v>
      </c>
      <c r="B37" s="28">
        <v>11679402</v>
      </c>
      <c r="C37" s="28" t="s">
        <v>169</v>
      </c>
      <c r="D37" s="29" t="s">
        <v>18</v>
      </c>
      <c r="E37" s="30">
        <v>74</v>
      </c>
      <c r="F37" s="31" t="s">
        <v>43</v>
      </c>
      <c r="G37" s="32">
        <v>61</v>
      </c>
      <c r="H37" s="32" t="s">
        <v>43</v>
      </c>
      <c r="I37" s="31">
        <v>63</v>
      </c>
      <c r="J37" s="31" t="s">
        <v>44</v>
      </c>
      <c r="K37" s="33">
        <v>68</v>
      </c>
      <c r="L37" s="33" t="s">
        <v>43</v>
      </c>
      <c r="M37" s="31">
        <v>77</v>
      </c>
      <c r="N37" s="31" t="s">
        <v>44</v>
      </c>
      <c r="O37" s="32"/>
      <c r="P37" s="32"/>
      <c r="Q37" s="31"/>
      <c r="R37" s="31"/>
      <c r="S37" s="34"/>
      <c r="T37" s="34"/>
    </row>
    <row r="38" spans="1:20" ht="15.75" x14ac:dyDescent="0.25">
      <c r="A38" s="28">
        <v>35</v>
      </c>
      <c r="B38" s="28">
        <v>11679346</v>
      </c>
      <c r="C38" s="28" t="s">
        <v>170</v>
      </c>
      <c r="D38" s="29" t="s">
        <v>18</v>
      </c>
      <c r="E38" s="30">
        <v>78</v>
      </c>
      <c r="F38" s="31" t="s">
        <v>42</v>
      </c>
      <c r="G38" s="32">
        <v>54</v>
      </c>
      <c r="H38" s="32" t="s">
        <v>44</v>
      </c>
      <c r="I38" s="31">
        <v>61</v>
      </c>
      <c r="J38" s="31" t="s">
        <v>45</v>
      </c>
      <c r="K38" s="33">
        <v>74</v>
      </c>
      <c r="L38" s="33" t="s">
        <v>42</v>
      </c>
      <c r="M38" s="31"/>
      <c r="N38" s="31"/>
      <c r="O38" s="32">
        <v>72</v>
      </c>
      <c r="P38" s="32" t="s">
        <v>43</v>
      </c>
      <c r="Q38" s="31"/>
      <c r="R38" s="31"/>
      <c r="S38" s="34">
        <f t="shared" ref="S10:S39" si="2">SUM(E38,G38,I38,K38,M38,O38,Q38)</f>
        <v>339</v>
      </c>
      <c r="T38" s="34">
        <f t="shared" ref="T5:T39" si="3">S38/5</f>
        <v>67.8</v>
      </c>
    </row>
    <row r="39" spans="1:20" ht="15.75" x14ac:dyDescent="0.25">
      <c r="A39" s="28">
        <v>36</v>
      </c>
      <c r="B39" s="28">
        <v>11679339</v>
      </c>
      <c r="C39" s="28" t="s">
        <v>171</v>
      </c>
      <c r="D39" s="29" t="s">
        <v>17</v>
      </c>
      <c r="E39" s="35">
        <v>75</v>
      </c>
      <c r="F39" s="36" t="s">
        <v>43</v>
      </c>
      <c r="G39" s="37">
        <v>57</v>
      </c>
      <c r="H39" s="37" t="s">
        <v>44</v>
      </c>
      <c r="I39" s="36">
        <v>61</v>
      </c>
      <c r="J39" s="36" t="s">
        <v>45</v>
      </c>
      <c r="K39" s="38">
        <v>70</v>
      </c>
      <c r="L39" s="38" t="s">
        <v>43</v>
      </c>
      <c r="M39" s="31">
        <v>75</v>
      </c>
      <c r="N39" s="31" t="s">
        <v>44</v>
      </c>
      <c r="O39" s="37"/>
      <c r="P39" s="37"/>
      <c r="Q39" s="31"/>
      <c r="R39" s="31"/>
      <c r="S39" s="34">
        <f t="shared" si="2"/>
        <v>338</v>
      </c>
      <c r="T39" s="34">
        <f t="shared" si="3"/>
        <v>67.599999999999994</v>
      </c>
    </row>
    <row r="40" spans="1:20" ht="15.75" x14ac:dyDescent="0.25">
      <c r="A40" s="28"/>
      <c r="B40" s="28"/>
      <c r="C40" s="28" t="s">
        <v>120</v>
      </c>
      <c r="D40" s="39"/>
      <c r="E40" s="40">
        <f>COUNTA(E4:E39)</f>
        <v>36</v>
      </c>
      <c r="F40" s="40">
        <f>COUNTA(F4:F39)</f>
        <v>36</v>
      </c>
      <c r="G40" s="40">
        <f>COUNTA(G4:G39)</f>
        <v>20</v>
      </c>
      <c r="H40" s="40">
        <f>COUNTA(H4:H39)</f>
        <v>20</v>
      </c>
      <c r="I40" s="40">
        <f>COUNTA(I4:I39)</f>
        <v>36</v>
      </c>
      <c r="J40" s="40">
        <f>COUNTA(J4:J39)</f>
        <v>36</v>
      </c>
      <c r="K40" s="40">
        <f>COUNTA(K4:K39)</f>
        <v>36</v>
      </c>
      <c r="L40" s="40">
        <f>COUNTA(L4:L39)</f>
        <v>36</v>
      </c>
      <c r="M40" s="40">
        <f>COUNTA(M4:M39)</f>
        <v>13</v>
      </c>
      <c r="N40" s="40">
        <f>COUNTA(N4:N39)</f>
        <v>13</v>
      </c>
      <c r="O40" s="40">
        <f>COUNTA(O4:O39)</f>
        <v>23</v>
      </c>
      <c r="P40" s="40">
        <f>COUNTA(P4:P39)</f>
        <v>23</v>
      </c>
      <c r="Q40" s="40">
        <f>COUNTA(Q4:Q39)</f>
        <v>16</v>
      </c>
      <c r="R40" s="40">
        <f>COUNTA(R4:R39)</f>
        <v>16</v>
      </c>
      <c r="S40" s="34"/>
      <c r="T40" s="34"/>
    </row>
    <row r="41" spans="1:20" ht="15.75" x14ac:dyDescent="0.25">
      <c r="A41" s="28"/>
      <c r="B41" s="28"/>
      <c r="C41" s="28" t="s">
        <v>121</v>
      </c>
      <c r="D41" s="39"/>
      <c r="E41" s="40">
        <f>COUNTIF(E4:E39,"&gt;32")-F41</f>
        <v>36</v>
      </c>
      <c r="F41" s="40">
        <f>COUNTIF(F4:F39,"=E")</f>
        <v>0</v>
      </c>
      <c r="G41" s="40">
        <f>COUNTIF(G4:G39,"&gt;32")-H41</f>
        <v>20</v>
      </c>
      <c r="H41" s="40">
        <f>COUNTIF(H4:H39,"=E")</f>
        <v>0</v>
      </c>
      <c r="I41" s="40">
        <f>COUNTIF(I4:I39,"&gt;32")-J41</f>
        <v>36</v>
      </c>
      <c r="J41" s="40">
        <f>COUNTIF(J4:J39,"=E")</f>
        <v>0</v>
      </c>
      <c r="K41" s="40">
        <f>COUNTIF(K4:K39,"&gt;32")-L41</f>
        <v>36</v>
      </c>
      <c r="L41" s="40">
        <f>COUNTIF(L4:L39,"=E")</f>
        <v>0</v>
      </c>
      <c r="M41" s="40">
        <f>COUNTIF(M4:M39,"&gt;32")-N41</f>
        <v>13</v>
      </c>
      <c r="N41" s="40">
        <f>COUNTIF(N4:N39,"=E")</f>
        <v>0</v>
      </c>
      <c r="O41" s="40">
        <f>COUNTIF(O4:O39,"&gt;32")-P41</f>
        <v>23</v>
      </c>
      <c r="P41" s="40">
        <f>COUNTIF(P4:P39,"=E")</f>
        <v>0</v>
      </c>
      <c r="Q41" s="40">
        <f>COUNTIF(Q4:Q39,"&gt;32")-R41</f>
        <v>16</v>
      </c>
      <c r="R41" s="40">
        <f>COUNTIF(R4:R39,"=E")</f>
        <v>0</v>
      </c>
      <c r="S41" s="34"/>
      <c r="T41" s="34"/>
    </row>
    <row r="42" spans="1:20" ht="15.75" x14ac:dyDescent="0.25">
      <c r="A42" s="28"/>
      <c r="B42" s="28"/>
      <c r="C42" s="28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4"/>
      <c r="T42" s="34"/>
    </row>
    <row r="43" spans="1:20" ht="15.75" x14ac:dyDescent="0.25">
      <c r="A43" s="28"/>
      <c r="B43" s="28"/>
      <c r="C43" s="2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34"/>
      <c r="T43" s="34"/>
    </row>
    <row r="44" spans="1:20" ht="17.25" x14ac:dyDescent="0.3">
      <c r="B44" s="21" t="s">
        <v>114</v>
      </c>
      <c r="C44" s="22"/>
      <c r="D44" s="22"/>
      <c r="E44" s="22"/>
      <c r="F44" s="22">
        <f>COUNTA(D4:D39)</f>
        <v>36</v>
      </c>
    </row>
    <row r="45" spans="1:20" ht="17.25" x14ac:dyDescent="0.3">
      <c r="B45" s="21" t="s">
        <v>19</v>
      </c>
      <c r="C45" s="22"/>
      <c r="D45" s="22"/>
      <c r="E45" s="22"/>
      <c r="F45" s="22">
        <f>COUNTIF(D4:D39,"BOY")</f>
        <v>23</v>
      </c>
    </row>
    <row r="46" spans="1:20" ht="17.25" x14ac:dyDescent="0.3">
      <c r="B46" s="21" t="s">
        <v>20</v>
      </c>
      <c r="C46" s="22"/>
      <c r="D46" s="22"/>
      <c r="E46" s="22"/>
      <c r="F46" s="22">
        <f>COUNTIF(D4:D39,"GIRL")</f>
        <v>13</v>
      </c>
    </row>
    <row r="47" spans="1:20" x14ac:dyDescent="0.25">
      <c r="P47" s="14" t="s">
        <v>119</v>
      </c>
    </row>
    <row r="48" spans="1:20" x14ac:dyDescent="0.25">
      <c r="P48" s="55" t="s">
        <v>84</v>
      </c>
      <c r="Q48" s="56"/>
      <c r="R48" s="57"/>
    </row>
  </sheetData>
  <mergeCells count="3">
    <mergeCell ref="P48:R48"/>
    <mergeCell ref="A1:T1"/>
    <mergeCell ref="A2:T2"/>
  </mergeCells>
  <conditionalFormatting sqref="T4:T43">
    <cfRule type="cellIs" dxfId="1" priority="2" operator="greaterThan">
      <formula>90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4" sqref="L4"/>
    </sheetView>
  </sheetViews>
  <sheetFormatPr defaultRowHeight="15" x14ac:dyDescent="0.25"/>
  <cols>
    <col min="1" max="1" width="11.28515625" style="1" customWidth="1"/>
    <col min="2" max="2" width="17.140625" style="1" customWidth="1"/>
    <col min="3" max="3" width="11.5703125" style="1" customWidth="1"/>
    <col min="4" max="4" width="9.28515625" style="1" customWidth="1"/>
    <col min="5" max="5" width="15.28515625" style="1" customWidth="1"/>
    <col min="6" max="6" width="14.28515625" style="1" customWidth="1"/>
    <col min="7" max="7" width="13" style="1" customWidth="1"/>
    <col min="8" max="16384" width="9.140625" style="1"/>
  </cols>
  <sheetData>
    <row r="1" spans="1:15" s="43" customFormat="1" ht="29.25" customHeight="1" x14ac:dyDescent="0.35">
      <c r="A1" s="71" t="s">
        <v>172</v>
      </c>
      <c r="B1" s="72"/>
      <c r="C1" s="72"/>
      <c r="D1" s="72"/>
      <c r="E1" s="72"/>
      <c r="F1" s="72"/>
      <c r="G1" s="72"/>
      <c r="H1" s="72"/>
      <c r="I1" s="72"/>
      <c r="J1" s="73"/>
    </row>
    <row r="2" spans="1:15" s="43" customFormat="1" ht="29.25" customHeight="1" x14ac:dyDescent="0.35">
      <c r="A2" s="74" t="s">
        <v>174</v>
      </c>
      <c r="B2" s="75"/>
      <c r="C2" s="75"/>
      <c r="D2" s="75"/>
      <c r="E2" s="75"/>
      <c r="F2" s="75"/>
      <c r="G2" s="75"/>
      <c r="H2" s="75"/>
      <c r="I2" s="75"/>
      <c r="J2" s="76"/>
      <c r="K2" s="45"/>
      <c r="L2" s="45"/>
      <c r="M2" s="45"/>
      <c r="N2" s="45"/>
      <c r="O2" s="45"/>
    </row>
    <row r="3" spans="1:15" s="44" customFormat="1" ht="78" customHeight="1" x14ac:dyDescent="0.25">
      <c r="A3" s="42" t="s">
        <v>0</v>
      </c>
      <c r="B3" s="42" t="s">
        <v>10</v>
      </c>
      <c r="C3" s="42" t="s">
        <v>11</v>
      </c>
      <c r="D3" s="42" t="s">
        <v>12</v>
      </c>
      <c r="E3" s="42" t="s">
        <v>13</v>
      </c>
      <c r="F3" s="42" t="s">
        <v>14</v>
      </c>
      <c r="G3" s="42" t="s">
        <v>15</v>
      </c>
      <c r="H3" s="42" t="s">
        <v>28</v>
      </c>
      <c r="I3" s="42"/>
      <c r="J3" s="42"/>
    </row>
    <row r="4" spans="1:15" x14ac:dyDescent="0.25">
      <c r="A4" s="1">
        <v>1</v>
      </c>
      <c r="B4" s="1" t="s">
        <v>116</v>
      </c>
      <c r="C4" s="1">
        <f>'Result Analysis'!F44</f>
        <v>36</v>
      </c>
      <c r="D4" s="1">
        <v>36</v>
      </c>
      <c r="E4" s="1">
        <v>0</v>
      </c>
      <c r="F4" s="1">
        <v>0</v>
      </c>
      <c r="G4" s="1">
        <f>D4/C4*100</f>
        <v>100</v>
      </c>
      <c r="H4" s="24">
        <f>'Teacherwise Result'!T11</f>
        <v>72.361111111111114</v>
      </c>
    </row>
    <row r="5" spans="1:15" ht="15.75" customHeight="1" x14ac:dyDescent="0.25"/>
    <row r="6" spans="1:15" s="10" customFormat="1" ht="52.5" customHeight="1" x14ac:dyDescent="0.25">
      <c r="A6" s="9" t="s">
        <v>21</v>
      </c>
      <c r="B6" s="58" t="s">
        <v>22</v>
      </c>
      <c r="C6" s="58"/>
      <c r="D6" s="58"/>
      <c r="E6" s="58"/>
      <c r="F6" s="58"/>
      <c r="G6" s="58"/>
      <c r="H6" s="58"/>
      <c r="I6" s="58"/>
      <c r="J6" s="58"/>
    </row>
    <row r="7" spans="1:15" ht="15.75" x14ac:dyDescent="0.25">
      <c r="A7" s="11"/>
    </row>
    <row r="8" spans="1:15" x14ac:dyDescent="0.25">
      <c r="A8" s="14"/>
      <c r="G8" s="55" t="s">
        <v>119</v>
      </c>
      <c r="H8" s="57"/>
    </row>
    <row r="9" spans="1:15" x14ac:dyDescent="0.25">
      <c r="A9" s="14"/>
      <c r="G9" s="55" t="s">
        <v>84</v>
      </c>
      <c r="H9" s="57"/>
    </row>
    <row r="12" spans="1:15" x14ac:dyDescent="0.25">
      <c r="C12" s="12"/>
    </row>
  </sheetData>
  <mergeCells count="5">
    <mergeCell ref="B6:J6"/>
    <mergeCell ref="G9:H9"/>
    <mergeCell ref="G8:H8"/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2"/>
    </sheetView>
  </sheetViews>
  <sheetFormatPr defaultRowHeight="15" x14ac:dyDescent="0.25"/>
  <cols>
    <col min="1" max="1" width="7.140625" style="1" customWidth="1"/>
    <col min="2" max="2" width="14.42578125" style="1" customWidth="1"/>
    <col min="3" max="3" width="11.5703125" style="1" customWidth="1"/>
    <col min="4" max="4" width="9.140625" style="1"/>
    <col min="5" max="5" width="11.140625" style="1" customWidth="1"/>
    <col min="6" max="6" width="12.5703125" style="1" customWidth="1"/>
    <col min="7" max="7" width="11.28515625" style="1" customWidth="1"/>
    <col min="8" max="9" width="12.85546875" style="1" customWidth="1"/>
    <col min="10" max="16384" width="9.140625" style="1"/>
  </cols>
  <sheetData>
    <row r="1" spans="1:15" s="46" customFormat="1" ht="30.75" customHeight="1" x14ac:dyDescent="0.3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46" customFormat="1" ht="22.5" customHeight="1" x14ac:dyDescent="0.3">
      <c r="A2" s="78" t="s">
        <v>175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" customFormat="1" ht="43.5" customHeight="1" x14ac:dyDescent="0.25">
      <c r="A3" s="60" t="s">
        <v>0</v>
      </c>
      <c r="B3" s="60" t="s">
        <v>25</v>
      </c>
      <c r="C3" s="62" t="s">
        <v>11</v>
      </c>
      <c r="D3" s="62" t="s">
        <v>12</v>
      </c>
      <c r="E3" s="62" t="s">
        <v>13</v>
      </c>
      <c r="F3" s="62" t="s">
        <v>14</v>
      </c>
      <c r="G3" s="62" t="s">
        <v>15</v>
      </c>
      <c r="H3" s="60" t="s">
        <v>28</v>
      </c>
      <c r="I3" s="41"/>
      <c r="J3" s="59" t="s">
        <v>78</v>
      </c>
      <c r="K3" s="59"/>
      <c r="L3" s="59"/>
      <c r="M3" s="59"/>
      <c r="N3" s="59"/>
      <c r="O3" s="59"/>
    </row>
    <row r="4" spans="1:15" s="47" customFormat="1" ht="48.75" customHeight="1" x14ac:dyDescent="0.25">
      <c r="A4" s="61"/>
      <c r="B4" s="61"/>
      <c r="C4" s="61"/>
      <c r="D4" s="61"/>
      <c r="E4" s="61"/>
      <c r="F4" s="61"/>
      <c r="G4" s="61"/>
      <c r="H4" s="61"/>
      <c r="I4" s="26" t="s">
        <v>117</v>
      </c>
      <c r="J4" s="42" t="s">
        <v>79</v>
      </c>
      <c r="K4" s="42" t="s">
        <v>80</v>
      </c>
      <c r="L4" s="42" t="s">
        <v>81</v>
      </c>
      <c r="M4" s="42" t="s">
        <v>82</v>
      </c>
      <c r="N4" s="42" t="s">
        <v>83</v>
      </c>
      <c r="O4" s="41" t="s">
        <v>8</v>
      </c>
    </row>
    <row r="5" spans="1:15" x14ac:dyDescent="0.25">
      <c r="A5" s="13">
        <v>1</v>
      </c>
      <c r="B5" s="1" t="s">
        <v>3</v>
      </c>
      <c r="C5" s="25">
        <f>'Result Analysis'!E40</f>
        <v>36</v>
      </c>
      <c r="D5" s="25">
        <f>'Result Analysis'!E41</f>
        <v>36</v>
      </c>
      <c r="E5" s="25">
        <f>'Result Analysis'!F41</f>
        <v>0</v>
      </c>
      <c r="F5" s="1">
        <v>0</v>
      </c>
      <c r="G5" s="1">
        <f>D5/C5*100</f>
        <v>100</v>
      </c>
      <c r="H5" s="23">
        <f>'Teacherwise Result'!T4</f>
        <v>78.819444444444443</v>
      </c>
      <c r="I5" s="25">
        <f>COUNTIF('Result Analysis'!E4:E39,"&lt;33")</f>
        <v>0</v>
      </c>
      <c r="J5" s="25">
        <f>SUM(COUNTIF('Result Analysis'!E4:E39,"&gt;=33")-COUNTIF('Result Analysis'!E4:E39,"&gt;44"))</f>
        <v>0</v>
      </c>
      <c r="K5" s="25">
        <f>SUM(COUNTIF('Result Analysis'!E4:E39,"&gt;=45")-COUNTIF('Result Analysis'!E4:E39,"&gt;59"))</f>
        <v>0</v>
      </c>
      <c r="L5" s="25">
        <f>SUM(COUNTIF('Result Analysis'!E4:E39,"&gt;=60")-COUNTIF('Result Analysis'!E4:E39,"&gt;74"))</f>
        <v>3</v>
      </c>
      <c r="M5" s="25">
        <f>SUM(COUNTIF('Result Analysis'!E4:E39,"&gt;=75")-COUNTIF('Result Analysis'!E4:E39,"&gt;89"))</f>
        <v>7</v>
      </c>
      <c r="N5" s="25">
        <f>COUNTIF('Result Analysis'!E4:E39,"&gt;=90")</f>
        <v>26</v>
      </c>
      <c r="O5" s="25">
        <f>SUM(J5:N5)</f>
        <v>36</v>
      </c>
    </row>
    <row r="6" spans="1:15" x14ac:dyDescent="0.25">
      <c r="A6" s="13">
        <v>2</v>
      </c>
      <c r="B6" s="1" t="s">
        <v>129</v>
      </c>
      <c r="C6" s="25">
        <f>'Result Analysis'!G40</f>
        <v>20</v>
      </c>
      <c r="D6" s="25">
        <f>'Result Analysis'!G41</f>
        <v>20</v>
      </c>
      <c r="E6" s="25">
        <f>'Result Analysis'!J41</f>
        <v>0</v>
      </c>
      <c r="F6" s="1">
        <v>0</v>
      </c>
      <c r="G6" s="1">
        <f t="shared" ref="G6:G11" si="0">D6/C6*100</f>
        <v>100</v>
      </c>
      <c r="H6" s="23">
        <f>'Teacherwise Result'!T5</f>
        <v>62.5</v>
      </c>
      <c r="I6" s="25">
        <f>COUNTIF('Result Analysis'!G4:G39,"&lt;33")</f>
        <v>0</v>
      </c>
      <c r="J6" s="25">
        <f>SUM(COUNTIF('Result Analysis'!G4:G39,"&gt;=33")-COUNTIF('Result Analysis'!G4:G39,"&gt;44"))</f>
        <v>0</v>
      </c>
      <c r="K6" s="25">
        <f>SUM(COUNTIF('Result Analysis'!G4:G39,"&gt;=45")-COUNTIF('Result Analysis'!G4:G39,"&gt;59"))</f>
        <v>2</v>
      </c>
      <c r="L6" s="25">
        <f>SUM(COUNTIF('Result Analysis'!G4:G39,"&gt;=60")-COUNTIF('Result Analysis'!G4:G39,"&gt;74"))</f>
        <v>5</v>
      </c>
      <c r="M6" s="25">
        <f>SUM(COUNTIF('Result Analysis'!G4:G39,"&gt;=75")-COUNTIF('Result Analysis'!G4:G39,"&gt;89"))</f>
        <v>10</v>
      </c>
      <c r="N6" s="25">
        <f>COUNTIF('Result Analysis'!G4:G39,"&gt;=90")</f>
        <v>3</v>
      </c>
      <c r="O6" s="25">
        <f t="shared" ref="O6:O11" si="1">SUM(J6:N6)</f>
        <v>20</v>
      </c>
    </row>
    <row r="7" spans="1:15" x14ac:dyDescent="0.25">
      <c r="A7" s="13">
        <v>3</v>
      </c>
      <c r="B7" s="3" t="s">
        <v>130</v>
      </c>
      <c r="C7" s="25">
        <f>'Result Analysis'!I40</f>
        <v>36</v>
      </c>
      <c r="D7" s="25">
        <f>'Result Analysis'!I41</f>
        <v>36</v>
      </c>
      <c r="E7" s="25">
        <f>'Result Analysis'!L41</f>
        <v>0</v>
      </c>
      <c r="F7" s="1">
        <v>0</v>
      </c>
      <c r="G7" s="1">
        <f t="shared" si="0"/>
        <v>100</v>
      </c>
      <c r="H7" s="23">
        <f>'Teacherwise Result'!T6</f>
        <v>63.194444444444443</v>
      </c>
      <c r="I7" s="25">
        <f>COUNTIF('Result Analysis'!I4:I39,"&lt;33")</f>
        <v>0</v>
      </c>
      <c r="J7" s="25">
        <f>SUM(COUNTIF('Result Analysis'!I4:I39,"&gt;=33")-COUNTIF('Result Analysis'!I4:I39,"&gt;44"))</f>
        <v>0</v>
      </c>
      <c r="K7" s="25">
        <f>SUM(COUNTIF('Result Analysis'!I4:I39,"&gt;=45")-COUNTIF('Result Analysis'!I4:I39,"&gt;59"))</f>
        <v>0</v>
      </c>
      <c r="L7" s="25">
        <f>SUM(COUNTIF('Result Analysis'!I4:I39,"&gt;=60")-COUNTIF('Result Analysis'!I4:I39,"&gt;74"))</f>
        <v>9</v>
      </c>
      <c r="M7" s="25">
        <f>SUM(COUNTIF('Result Analysis'!I4:I39,"&gt;=75")-COUNTIF('Result Analysis'!I4:I39,"&gt;89"))</f>
        <v>18</v>
      </c>
      <c r="N7" s="25">
        <f>COUNTIF('Result Analysis'!I4:I39,"&gt;=90")</f>
        <v>9</v>
      </c>
      <c r="O7" s="25">
        <f t="shared" si="1"/>
        <v>36</v>
      </c>
    </row>
    <row r="8" spans="1:15" x14ac:dyDescent="0.25">
      <c r="A8" s="13">
        <v>4</v>
      </c>
      <c r="B8" s="1" t="s">
        <v>131</v>
      </c>
      <c r="C8" s="25">
        <f>'Result Analysis'!K40</f>
        <v>36</v>
      </c>
      <c r="D8" s="25">
        <f>'Result Analysis'!K41</f>
        <v>36</v>
      </c>
      <c r="E8" s="25">
        <f>'Result Analysis'!H41</f>
        <v>0</v>
      </c>
      <c r="F8" s="1">
        <v>0</v>
      </c>
      <c r="G8" s="25">
        <f t="shared" si="0"/>
        <v>100</v>
      </c>
      <c r="H8" s="23">
        <f>'Teacherwise Result'!T7</f>
        <v>77.083333333333329</v>
      </c>
      <c r="I8" s="25">
        <f>COUNTIF('Result Analysis'!K4:K39,"&lt;33")</f>
        <v>0</v>
      </c>
      <c r="J8" s="25">
        <f>SUM(COUNTIF('Result Analysis'!K4:K39,"&gt;=33")-COUNTIF('Result Analysis'!K4:K39,"&gt;44"))</f>
        <v>0</v>
      </c>
      <c r="K8" s="25">
        <f>SUM(COUNTIF('Result Analysis'!K4:K39,"&gt;=45")-COUNTIF('Result Analysis'!K4:K39,"&gt;59"))</f>
        <v>0</v>
      </c>
      <c r="L8" s="25">
        <f>SUM(COUNTIF('Result Analysis'!K4:K39,"&gt;=60")-COUNTIF('Result Analysis'!K4:K39,"&gt;74"))</f>
        <v>5</v>
      </c>
      <c r="M8" s="25">
        <f>SUM(COUNTIF('Result Analysis'!K4:K39,"&gt;=75")-COUNTIF('Result Analysis'!K4:K39,"&gt;89"))</f>
        <v>14</v>
      </c>
      <c r="N8" s="25">
        <f>COUNTIF('Result Analysis'!K4:K39,"&gt;=90")</f>
        <v>17</v>
      </c>
      <c r="O8" s="25">
        <f t="shared" si="1"/>
        <v>36</v>
      </c>
    </row>
    <row r="9" spans="1:15" x14ac:dyDescent="0.25">
      <c r="A9" s="13">
        <v>5</v>
      </c>
      <c r="B9" s="3" t="s">
        <v>27</v>
      </c>
      <c r="C9" s="25">
        <f>'Result Analysis'!M40</f>
        <v>13</v>
      </c>
      <c r="D9" s="25">
        <f>'Result Analysis'!M41</f>
        <v>13</v>
      </c>
      <c r="E9" s="25">
        <f>'Result Analysis'!N41</f>
        <v>0</v>
      </c>
      <c r="F9" s="1">
        <v>0</v>
      </c>
      <c r="G9" s="1">
        <f t="shared" si="0"/>
        <v>100</v>
      </c>
      <c r="H9" s="23">
        <f>'Teacherwise Result'!T8</f>
        <v>62.5</v>
      </c>
      <c r="I9" s="25">
        <f>COUNTIF('Result Analysis'!M4:M39,"&lt;33")</f>
        <v>0</v>
      </c>
      <c r="J9" s="25">
        <f>SUM(COUNTIF('Result Analysis'!M4:M39,"&gt;=33")-COUNTIF('Result Analysis'!M4:M39,"&gt;44"))</f>
        <v>0</v>
      </c>
      <c r="K9" s="25">
        <f>SUM(COUNTIF('Result Analysis'!M4:M39,"&gt;=45")-COUNTIF('Result Analysis'!M4:M39,"&gt;59"))</f>
        <v>0</v>
      </c>
      <c r="L9" s="25">
        <f>SUM(COUNTIF('Result Analysis'!M4:M39,"&gt;=60")-COUNTIF('Result Analysis'!M4:M39,"&gt;74"))</f>
        <v>0</v>
      </c>
      <c r="M9" s="25">
        <f>SUM(COUNTIF('Result Analysis'!M4:M39,"&gt;=75")-COUNTIF('Result Analysis'!M4:M39,"&gt;89"))</f>
        <v>10</v>
      </c>
      <c r="N9" s="25">
        <f>COUNTIF('Result Analysis'!M4:M39,"&gt;=90")</f>
        <v>3</v>
      </c>
      <c r="O9" s="25">
        <f t="shared" si="1"/>
        <v>13</v>
      </c>
    </row>
    <row r="10" spans="1:15" x14ac:dyDescent="0.25">
      <c r="A10" s="13">
        <v>6</v>
      </c>
      <c r="B10" s="1" t="s">
        <v>6</v>
      </c>
      <c r="C10" s="25">
        <f>'Result Analysis'!O40</f>
        <v>23</v>
      </c>
      <c r="D10" s="25">
        <f>'Result Analysis'!O41</f>
        <v>23</v>
      </c>
      <c r="E10" s="25">
        <f>'Result Analysis'!P41</f>
        <v>0</v>
      </c>
      <c r="F10" s="1">
        <v>0</v>
      </c>
      <c r="G10" s="1">
        <f t="shared" si="0"/>
        <v>100</v>
      </c>
      <c r="H10" s="23">
        <f>'Teacherwise Result'!T9</f>
        <v>90.217391304347828</v>
      </c>
      <c r="I10" s="25">
        <f>COUNTIF('Result Analysis'!O4:O39,"&lt;33")</f>
        <v>0</v>
      </c>
      <c r="J10" s="25">
        <f>SUM(COUNTIF('Result Analysis'!O4:O39,"&gt;=33")-COUNTIF('Result Analysis'!O4:O39,"&gt;44"))</f>
        <v>0</v>
      </c>
      <c r="K10" s="25">
        <f>SUM(COUNTIF('Result Analysis'!O4:O39,"&gt;=45")-COUNTIF('Result Analysis'!O4:O39,"&gt;59"))</f>
        <v>0</v>
      </c>
      <c r="L10" s="25">
        <f>SUM(COUNTIF('Result Analysis'!O4:O39,"&gt;=60")-COUNTIF('Result Analysis'!O4:O39,"&gt;74"))</f>
        <v>1</v>
      </c>
      <c r="M10" s="25">
        <f>SUM(COUNTIF('Result Analysis'!O4:O39,"&gt;=75")-COUNTIF('Result Analysis'!O4:O39,"&gt;89"))</f>
        <v>4</v>
      </c>
      <c r="N10" s="25">
        <f>COUNTIF('Result Analysis'!O4:O39,"&gt;=90")</f>
        <v>18</v>
      </c>
      <c r="O10" s="25">
        <f t="shared" si="1"/>
        <v>23</v>
      </c>
    </row>
    <row r="11" spans="1:15" x14ac:dyDescent="0.25">
      <c r="A11" s="13">
        <v>7</v>
      </c>
      <c r="B11" s="1" t="s">
        <v>7</v>
      </c>
      <c r="C11" s="25">
        <f>'Result Analysis'!Q40</f>
        <v>16</v>
      </c>
      <c r="D11" s="25">
        <f>'Result Analysis'!Q41</f>
        <v>16</v>
      </c>
      <c r="E11" s="25">
        <f>'Result Analysis'!R41</f>
        <v>0</v>
      </c>
      <c r="F11" s="1">
        <v>0</v>
      </c>
      <c r="G11" s="1">
        <f t="shared" si="0"/>
        <v>100</v>
      </c>
      <c r="H11" s="23">
        <f>'Teacherwise Result'!T10</f>
        <v>62.5</v>
      </c>
      <c r="I11" s="25">
        <f>COUNTIF('Result Analysis'!Q4:Q39,"&lt;33")</f>
        <v>0</v>
      </c>
      <c r="J11" s="25">
        <f>SUM(COUNTIF('Result Analysis'!Q4:Q39,"&gt;=33")-COUNTIF('Result Analysis'!Q4:Q39,"&gt;43"))</f>
        <v>0</v>
      </c>
      <c r="K11" s="25">
        <f>SUM(COUNTIF('Result Analysis'!Q4:Q39,"&gt;=45")-COUNTIF('Result Analysis'!Q4:Q39,"&gt;59"))</f>
        <v>0</v>
      </c>
      <c r="L11" s="25">
        <f>SUM(COUNTIF('Result Analysis'!Q4:Q39,"&gt;=60")-COUNTIF('Result Analysis'!Q4:Q39,"&gt;74"))</f>
        <v>2</v>
      </c>
      <c r="M11" s="25">
        <f>SUM(COUNTIF('Result Analysis'!Q4:Q39,"&gt;=75")-COUNTIF('Result Analysis'!Q4:Q39,"&gt;89"))</f>
        <v>11</v>
      </c>
      <c r="N11" s="25">
        <f>COUNTIF('Result Analysis'!Q4:Q39,"&gt;=90")</f>
        <v>3</v>
      </c>
      <c r="O11" s="25">
        <f t="shared" si="1"/>
        <v>16</v>
      </c>
    </row>
    <row r="12" spans="1:15" x14ac:dyDescent="0.25">
      <c r="A12" s="13"/>
      <c r="I12" s="2">
        <f>SUM(I5:I11)</f>
        <v>0</v>
      </c>
      <c r="J12" s="2">
        <f>SUM(J5:J11)</f>
        <v>0</v>
      </c>
      <c r="K12" s="2">
        <f t="shared" ref="K12:O12" si="2">SUM(K5:K11)</f>
        <v>2</v>
      </c>
      <c r="L12" s="2">
        <f t="shared" si="2"/>
        <v>25</v>
      </c>
      <c r="M12" s="2">
        <f t="shared" si="2"/>
        <v>74</v>
      </c>
      <c r="N12" s="2">
        <f t="shared" si="2"/>
        <v>79</v>
      </c>
      <c r="O12" s="2">
        <f t="shared" si="2"/>
        <v>180</v>
      </c>
    </row>
    <row r="13" spans="1:15" x14ac:dyDescent="0.25">
      <c r="A13" s="13"/>
    </row>
    <row r="14" spans="1:15" x14ac:dyDescent="0.25">
      <c r="I14" s="25"/>
      <c r="J14" s="25"/>
      <c r="K14" s="25"/>
      <c r="L14" s="25"/>
      <c r="M14" s="25"/>
      <c r="N14" s="25"/>
      <c r="O14" s="25"/>
    </row>
    <row r="15" spans="1:15" ht="14.25" customHeight="1" x14ac:dyDescent="0.25"/>
    <row r="17" spans="11:12" x14ac:dyDescent="0.25">
      <c r="K17" s="55" t="s">
        <v>119</v>
      </c>
      <c r="L17" s="57"/>
    </row>
    <row r="18" spans="11:12" x14ac:dyDescent="0.25">
      <c r="K18" s="55" t="s">
        <v>84</v>
      </c>
      <c r="L18" s="57"/>
    </row>
  </sheetData>
  <mergeCells count="13">
    <mergeCell ref="K17:L17"/>
    <mergeCell ref="K18:L18"/>
    <mergeCell ref="A1:O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Q13" sqref="Q13"/>
    </sheetView>
  </sheetViews>
  <sheetFormatPr defaultRowHeight="15" x14ac:dyDescent="0.25"/>
  <cols>
    <col min="1" max="1" width="5.85546875" style="1" customWidth="1"/>
    <col min="2" max="2" width="20.7109375" style="1" customWidth="1"/>
    <col min="3" max="3" width="10.28515625" style="1" customWidth="1"/>
    <col min="4" max="4" width="12" style="1" customWidth="1"/>
    <col min="5" max="5" width="10.28515625" style="1" customWidth="1"/>
    <col min="6" max="6" width="9.140625" style="1"/>
    <col min="7" max="7" width="6.140625" style="1" customWidth="1"/>
    <col min="8" max="8" width="5.85546875" style="1" customWidth="1"/>
    <col min="9" max="9" width="6" style="1" customWidth="1"/>
    <col min="10" max="10" width="5.7109375" style="1" customWidth="1"/>
    <col min="11" max="11" width="6.28515625" style="1" customWidth="1"/>
    <col min="12" max="13" width="5.85546875" style="1" customWidth="1"/>
    <col min="14" max="14" width="6.140625" style="1" customWidth="1"/>
    <col min="15" max="15" width="4.85546875" style="1" customWidth="1"/>
    <col min="16" max="17" width="7.42578125" style="1" customWidth="1"/>
    <col min="18" max="18" width="7.85546875" style="1" customWidth="1"/>
    <col min="19" max="19" width="6.5703125" style="1" customWidth="1"/>
    <col min="20" max="20" width="6.140625" style="1" customWidth="1"/>
    <col min="21" max="16384" width="9.140625" style="1"/>
  </cols>
  <sheetData>
    <row r="1" spans="1:20" s="43" customFormat="1" ht="24.75" customHeight="1" x14ac:dyDescent="0.35">
      <c r="A1" s="66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s="48" customFormat="1" ht="30" customHeight="1" x14ac:dyDescent="0.35">
      <c r="A2" s="74" t="s">
        <v>173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49" customFormat="1" ht="30" x14ac:dyDescent="0.25">
      <c r="A3" s="51" t="s">
        <v>0</v>
      </c>
      <c r="B3" s="51" t="s">
        <v>23</v>
      </c>
      <c r="C3" s="51" t="s">
        <v>24</v>
      </c>
      <c r="D3" s="51" t="s">
        <v>25</v>
      </c>
      <c r="E3" s="51" t="s">
        <v>31</v>
      </c>
      <c r="F3" s="51" t="s">
        <v>12</v>
      </c>
      <c r="G3" s="51" t="s">
        <v>48</v>
      </c>
      <c r="H3" s="51" t="s">
        <v>50</v>
      </c>
      <c r="I3" s="51" t="s">
        <v>49</v>
      </c>
      <c r="J3" s="51" t="s">
        <v>51</v>
      </c>
      <c r="K3" s="51" t="s">
        <v>52</v>
      </c>
      <c r="L3" s="51" t="s">
        <v>53</v>
      </c>
      <c r="M3" s="51" t="s">
        <v>54</v>
      </c>
      <c r="N3" s="51" t="s">
        <v>55</v>
      </c>
      <c r="O3" s="51" t="s">
        <v>56</v>
      </c>
      <c r="P3" s="51" t="s">
        <v>47</v>
      </c>
      <c r="Q3" s="51" t="s">
        <v>133</v>
      </c>
      <c r="R3" s="51" t="s">
        <v>75</v>
      </c>
      <c r="S3" s="51" t="s">
        <v>76</v>
      </c>
      <c r="T3" s="51" t="s">
        <v>77</v>
      </c>
    </row>
    <row r="4" spans="1:20" x14ac:dyDescent="0.25">
      <c r="A4" s="1">
        <v>1</v>
      </c>
      <c r="B4" s="1" t="s">
        <v>122</v>
      </c>
      <c r="C4" s="1" t="s">
        <v>29</v>
      </c>
      <c r="D4" s="1" t="s">
        <v>3</v>
      </c>
      <c r="E4" s="25">
        <f>'Subjectwise Result'!C5</f>
        <v>36</v>
      </c>
      <c r="F4" s="1">
        <f>'Subjectwise Result'!D5</f>
        <v>36</v>
      </c>
      <c r="G4" s="1">
        <f>COUNTIF('Result Analysis'!F4:F39,"=A1")</f>
        <v>11</v>
      </c>
      <c r="H4" s="1">
        <f>COUNTIF('Result Analysis'!F4:F39,"=A2")</f>
        <v>9</v>
      </c>
      <c r="I4" s="1">
        <f>COUNTIF('Result Analysis'!F4:F39,"=B1")</f>
        <v>8</v>
      </c>
      <c r="J4" s="1">
        <f>COUNTIF('Result Analysis'!F4:F39,"=B2")</f>
        <v>2</v>
      </c>
      <c r="K4" s="1">
        <f>COUNTIF('Result Analysis'!F4:F39,"=C1")</f>
        <v>1</v>
      </c>
      <c r="L4" s="1">
        <f>COUNTIF('Result Analysis'!F4:F39,"=C2")</f>
        <v>4</v>
      </c>
      <c r="M4" s="1">
        <f>COUNTIF('Result Analysis'!F4:F39,"=D1")</f>
        <v>1</v>
      </c>
      <c r="N4" s="1">
        <f>COUNTIF('Result Analysis'!F4:F39,"=D2")</f>
        <v>0</v>
      </c>
      <c r="O4" s="1">
        <f>COUNTIF('Result Analysis'!F4:F39,"=E")</f>
        <v>0</v>
      </c>
      <c r="P4" s="3">
        <f>SUM(G4:O4)</f>
        <v>36</v>
      </c>
      <c r="Q4" s="1">
        <f>SUM(G4*8+H4*7+I4*6+J4*5+K4*4+L4*3+M4*2+N4*1+O4*0)</f>
        <v>227</v>
      </c>
      <c r="R4" s="1">
        <f>Q4*100</f>
        <v>22700</v>
      </c>
      <c r="S4" s="1">
        <f>E4*8</f>
        <v>288</v>
      </c>
      <c r="T4" s="24">
        <f>R4/S4</f>
        <v>78.819444444444443</v>
      </c>
    </row>
    <row r="5" spans="1:20" x14ac:dyDescent="0.25">
      <c r="A5" s="1">
        <v>2</v>
      </c>
      <c r="B5" s="1" t="s">
        <v>132</v>
      </c>
      <c r="C5" s="1" t="s">
        <v>29</v>
      </c>
      <c r="D5" s="1" t="s">
        <v>5</v>
      </c>
      <c r="E5" s="25">
        <f>'Subjectwise Result'!C6</f>
        <v>20</v>
      </c>
      <c r="F5" s="1">
        <f>'Subjectwise Result'!D6</f>
        <v>20</v>
      </c>
      <c r="G5" s="1">
        <f>COUNTIF('Result Analysis'!H4:H39,"=A1")</f>
        <v>1</v>
      </c>
      <c r="H5" s="3">
        <f>COUNTIF('Result Analysis'!H4:H39,"=A2")</f>
        <v>4</v>
      </c>
      <c r="I5" s="3">
        <f>COUNTIF('Result Analysis'!H4:H39,"=B1")</f>
        <v>5</v>
      </c>
      <c r="J5" s="3">
        <f>COUNTIF('Result Analysis'!H4:H39,"=B2")</f>
        <v>3</v>
      </c>
      <c r="K5" s="3">
        <f>COUNTIF('Result Analysis'!H4:H39,"=C1")</f>
        <v>0</v>
      </c>
      <c r="L5" s="3">
        <f>COUNTIF('Result Analysis'!H4:H39,"=C2")</f>
        <v>5</v>
      </c>
      <c r="M5" s="3">
        <f>COUNTIF('Result Analysis'!H4:H39,"=D1")</f>
        <v>2</v>
      </c>
      <c r="N5" s="3">
        <f>COUNTIF('Result Analysis'!H4:H39,"=D2")</f>
        <v>0</v>
      </c>
      <c r="O5" s="3">
        <f>COUNTIF('Result Analysis'!H4:H39,"=E")</f>
        <v>0</v>
      </c>
      <c r="P5" s="3">
        <f t="shared" ref="P5:P11" si="0">SUM(G5:O5)</f>
        <v>20</v>
      </c>
      <c r="Q5" s="1">
        <f t="shared" ref="Q5:Q11" si="1">SUM(G5*8+H5*7+I5*6+J5*5+K5*4+L5*3+M5*2+N5*1+O5*0)</f>
        <v>100</v>
      </c>
      <c r="R5" s="1">
        <f t="shared" ref="R5:R10" si="2">Q5*100</f>
        <v>10000</v>
      </c>
      <c r="S5" s="1">
        <f t="shared" ref="S5:S10" si="3">E5*8</f>
        <v>160</v>
      </c>
      <c r="T5" s="24">
        <f t="shared" ref="T5:T11" si="4">R5/S5</f>
        <v>62.5</v>
      </c>
    </row>
    <row r="6" spans="1:20" s="3" customFormat="1" x14ac:dyDescent="0.25">
      <c r="A6" s="3">
        <v>3</v>
      </c>
      <c r="B6" s="3" t="s">
        <v>118</v>
      </c>
      <c r="C6" s="3" t="s">
        <v>29</v>
      </c>
      <c r="D6" s="3" t="s">
        <v>4</v>
      </c>
      <c r="E6" s="25">
        <f>'Subjectwise Result'!C7</f>
        <v>36</v>
      </c>
      <c r="F6" s="1">
        <f>'Subjectwise Result'!D7</f>
        <v>36</v>
      </c>
      <c r="G6" s="1">
        <f>COUNTIF('Result Analysis'!J4:J39,"=A1")</f>
        <v>3</v>
      </c>
      <c r="H6" s="1">
        <f>COUNTIF('Result Analysis'!J4:J39,"=A2")</f>
        <v>7</v>
      </c>
      <c r="I6" s="1">
        <f>COUNTIF('Result Analysis'!J4:J39,"=B1")</f>
        <v>9</v>
      </c>
      <c r="J6" s="1">
        <f>COUNTIF('Result Analysis'!J4:J39,"=B2")</f>
        <v>4</v>
      </c>
      <c r="K6" s="1">
        <f>COUNTIF('Result Analysis'!J4:J39,"=C1")</f>
        <v>5</v>
      </c>
      <c r="L6" s="1">
        <f>COUNTIF('Result Analysis'!J4:J39,"=C2")</f>
        <v>2</v>
      </c>
      <c r="M6" s="1">
        <f>COUNTIF('Result Analysis'!J4:J39,"=D1")</f>
        <v>3</v>
      </c>
      <c r="N6" s="1">
        <f>COUNTIF('Result Analysis'!J4:J39,"=D2")</f>
        <v>3</v>
      </c>
      <c r="O6" s="1">
        <f>COUNTIF('Result Analysis'!J4:J39,"=E")</f>
        <v>0</v>
      </c>
      <c r="P6" s="3">
        <f t="shared" si="0"/>
        <v>36</v>
      </c>
      <c r="Q6" s="3">
        <f t="shared" si="1"/>
        <v>182</v>
      </c>
      <c r="R6" s="3">
        <f t="shared" si="2"/>
        <v>18200</v>
      </c>
      <c r="S6" s="3">
        <f t="shared" si="3"/>
        <v>288</v>
      </c>
      <c r="T6" s="27">
        <f t="shared" si="4"/>
        <v>63.194444444444443</v>
      </c>
    </row>
    <row r="7" spans="1:20" x14ac:dyDescent="0.25">
      <c r="A7" s="1">
        <v>4</v>
      </c>
      <c r="B7" s="1" t="s">
        <v>123</v>
      </c>
      <c r="C7" s="1" t="s">
        <v>29</v>
      </c>
      <c r="D7" s="1" t="s">
        <v>26</v>
      </c>
      <c r="E7" s="25">
        <f>'Subjectwise Result'!C8</f>
        <v>36</v>
      </c>
      <c r="F7" s="1">
        <f>'Subjectwise Result'!D8</f>
        <v>36</v>
      </c>
      <c r="G7" s="3">
        <f>COUNTIF('Result Analysis'!L4:L39,"=A1")</f>
        <v>10</v>
      </c>
      <c r="H7" s="3">
        <f>COUNTIF('Result Analysis'!L4:L39,"=A2")</f>
        <v>7</v>
      </c>
      <c r="I7" s="3">
        <f>COUNTIF('Result Analysis'!L4:L39,"=B1")</f>
        <v>10</v>
      </c>
      <c r="J7" s="3">
        <f>COUNTIF('Result Analysis'!L4:L39,"=B2")</f>
        <v>0</v>
      </c>
      <c r="K7" s="3">
        <f>COUNTIF('Result Analysis'!L4:L39,"=C1")</f>
        <v>6</v>
      </c>
      <c r="L7" s="3">
        <f>COUNTIF('Result Analysis'!L4:L39,"=C2")</f>
        <v>3</v>
      </c>
      <c r="M7" s="3">
        <f>COUNTIF('Result Analysis'!L4:L39,"=D1")</f>
        <v>0</v>
      </c>
      <c r="N7" s="3">
        <f>COUNTIF('Result Analysis'!L4:L39,"=D2")</f>
        <v>0</v>
      </c>
      <c r="O7" s="3">
        <f>COUNTIF('Result Analysis'!L4:L39,"=E")</f>
        <v>0</v>
      </c>
      <c r="P7" s="3">
        <f t="shared" si="0"/>
        <v>36</v>
      </c>
      <c r="Q7" s="1">
        <f t="shared" si="1"/>
        <v>222</v>
      </c>
      <c r="R7" s="1">
        <f t="shared" si="2"/>
        <v>22200</v>
      </c>
      <c r="S7" s="1">
        <f t="shared" si="3"/>
        <v>288</v>
      </c>
      <c r="T7" s="24">
        <f t="shared" si="4"/>
        <v>77.083333333333329</v>
      </c>
    </row>
    <row r="8" spans="1:20" s="3" customFormat="1" x14ac:dyDescent="0.25">
      <c r="A8" s="3">
        <v>5</v>
      </c>
      <c r="B8" s="3" t="s">
        <v>30</v>
      </c>
      <c r="C8" s="3" t="s">
        <v>29</v>
      </c>
      <c r="D8" s="3" t="s">
        <v>27</v>
      </c>
      <c r="E8" s="25">
        <f>'Subjectwise Result'!C9</f>
        <v>13</v>
      </c>
      <c r="F8" s="1">
        <f>'Subjectwise Result'!D9</f>
        <v>13</v>
      </c>
      <c r="G8" s="1">
        <f>COUNTIF('Result Analysis'!N4:N39,"=A1")</f>
        <v>0</v>
      </c>
      <c r="H8" s="3">
        <f>COUNTIF('Result Analysis'!N4:N39,"=A2")</f>
        <v>3</v>
      </c>
      <c r="I8" s="3">
        <f>COUNTIF('Result Analysis'!N4:N39,"=B1")</f>
        <v>0</v>
      </c>
      <c r="J8" s="3">
        <f>COUNTIF('Result Analysis'!N4:N39,"=B2")</f>
        <v>8</v>
      </c>
      <c r="K8" s="3">
        <f>COUNTIF('Result Analysis'!N4:N39,"=C1")</f>
        <v>0</v>
      </c>
      <c r="L8" s="3">
        <f>COUNTIF('Result Analysis'!N4:N39,"=C2")</f>
        <v>0</v>
      </c>
      <c r="M8" s="3">
        <f>COUNTIF('Result Analysis'!N4:N39,"=D1")</f>
        <v>2</v>
      </c>
      <c r="N8" s="3">
        <f>COUNTIF('Result Analysis'!N4:N39,"=D2")</f>
        <v>0</v>
      </c>
      <c r="O8" s="3">
        <f>COUNTIF('Result Analysis'!N4:N39,"=E")</f>
        <v>0</v>
      </c>
      <c r="P8" s="3">
        <f t="shared" si="0"/>
        <v>13</v>
      </c>
      <c r="Q8" s="3">
        <f t="shared" si="1"/>
        <v>65</v>
      </c>
      <c r="R8" s="3">
        <f t="shared" si="2"/>
        <v>6500</v>
      </c>
      <c r="S8" s="3">
        <f t="shared" si="3"/>
        <v>104</v>
      </c>
      <c r="T8" s="27">
        <f t="shared" si="4"/>
        <v>62.5</v>
      </c>
    </row>
    <row r="9" spans="1:20" x14ac:dyDescent="0.25">
      <c r="A9" s="1">
        <v>6</v>
      </c>
      <c r="B9" s="1" t="s">
        <v>124</v>
      </c>
      <c r="C9" s="3" t="s">
        <v>29</v>
      </c>
      <c r="D9" s="1" t="s">
        <v>6</v>
      </c>
      <c r="E9" s="1">
        <f>'Subjectwise Result'!C10</f>
        <v>23</v>
      </c>
      <c r="F9" s="1">
        <f>'Subjectwise Result'!D10</f>
        <v>23</v>
      </c>
      <c r="G9" s="1">
        <f>COUNTIF('Result Analysis'!P4:P39,"=A1")</f>
        <v>15</v>
      </c>
      <c r="H9" s="3">
        <f>COUNTIF('Result Analysis'!P4:P39,"=A2")</f>
        <v>3</v>
      </c>
      <c r="I9" s="3">
        <f>COUNTIF('Result Analysis'!P4:P39,"=B1")</f>
        <v>2</v>
      </c>
      <c r="J9" s="3">
        <f>COUNTIF('Result Analysis'!P4:P39,"=B2")</f>
        <v>2</v>
      </c>
      <c r="K9" s="3">
        <f>COUNTIF('Result Analysis'!P4:P39,"=C1")</f>
        <v>0</v>
      </c>
      <c r="L9" s="3">
        <f>COUNTIF('Result Analysis'!P4:P39,"=C2")</f>
        <v>1</v>
      </c>
      <c r="M9" s="3">
        <f>COUNTIF('Result Analysis'!P4:P39,"=D1")</f>
        <v>0</v>
      </c>
      <c r="N9" s="3">
        <f>COUNTIF('Result Analysis'!P4:P39,"=D2")</f>
        <v>0</v>
      </c>
      <c r="O9" s="3">
        <f>COUNTIF('Result Analysis'!P4:P39,"=E")</f>
        <v>0</v>
      </c>
      <c r="P9" s="3">
        <f t="shared" si="0"/>
        <v>23</v>
      </c>
      <c r="Q9" s="1">
        <f t="shared" si="1"/>
        <v>166</v>
      </c>
      <c r="R9" s="1">
        <f t="shared" si="2"/>
        <v>16600</v>
      </c>
      <c r="S9" s="1">
        <f t="shared" si="3"/>
        <v>184</v>
      </c>
      <c r="T9" s="24">
        <f t="shared" si="4"/>
        <v>90.217391304347828</v>
      </c>
    </row>
    <row r="10" spans="1:20" x14ac:dyDescent="0.25">
      <c r="A10" s="1">
        <v>7</v>
      </c>
      <c r="B10" s="1" t="s">
        <v>125</v>
      </c>
      <c r="C10" s="3" t="s">
        <v>29</v>
      </c>
      <c r="D10" s="1" t="s">
        <v>7</v>
      </c>
      <c r="E10" s="1">
        <f>'Subjectwise Result'!C11</f>
        <v>16</v>
      </c>
      <c r="F10" s="1">
        <f>'Subjectwise Result'!D11</f>
        <v>16</v>
      </c>
      <c r="G10" s="1">
        <f>COUNTIF('Result Analysis'!R4:R39,"=A1")</f>
        <v>2</v>
      </c>
      <c r="H10" s="3">
        <f>COUNTIF('Result Analysis'!R4:R39,"=A2")</f>
        <v>0</v>
      </c>
      <c r="I10" s="3">
        <f>COUNTIF('Result Analysis'!R4:R39,"=B1")</f>
        <v>4</v>
      </c>
      <c r="J10" s="3">
        <f>COUNTIF('Result Analysis'!R4:R39,"=B2")</f>
        <v>4</v>
      </c>
      <c r="K10" s="3">
        <f>COUNTIF('Result Analysis'!R4:R39,"=C1")</f>
        <v>4</v>
      </c>
      <c r="L10" s="3">
        <f>COUNTIF('Result Analysis'!R4:R39,"=C2")</f>
        <v>0</v>
      </c>
      <c r="M10" s="3">
        <f>COUNTIF('Result Analysis'!R4:R39,"=D1")</f>
        <v>2</v>
      </c>
      <c r="N10" s="3">
        <f>COUNTIF('Result Analysis'!R4:R39,"=D2")</f>
        <v>0</v>
      </c>
      <c r="O10" s="3">
        <f>COUNTIF('Result Analysis'!R4:R39,"=E")</f>
        <v>0</v>
      </c>
      <c r="P10" s="3">
        <f t="shared" si="0"/>
        <v>16</v>
      </c>
      <c r="Q10" s="1">
        <f t="shared" si="1"/>
        <v>80</v>
      </c>
      <c r="R10" s="1">
        <f t="shared" si="2"/>
        <v>8000</v>
      </c>
      <c r="S10" s="1">
        <f t="shared" si="3"/>
        <v>128</v>
      </c>
      <c r="T10" s="24">
        <f t="shared" si="4"/>
        <v>62.5</v>
      </c>
    </row>
    <row r="11" spans="1:20" s="3" customFormat="1" x14ac:dyDescent="0.25">
      <c r="B11" s="3" t="s">
        <v>134</v>
      </c>
      <c r="E11" s="64">
        <f>SUM(E4:E10)</f>
        <v>180</v>
      </c>
      <c r="F11" s="64">
        <f t="shared" ref="F11:O11" si="5">SUM(F4:F10)</f>
        <v>180</v>
      </c>
      <c r="G11" s="64">
        <f t="shared" si="5"/>
        <v>42</v>
      </c>
      <c r="H11" s="64">
        <f t="shared" si="5"/>
        <v>33</v>
      </c>
      <c r="I11" s="64">
        <f t="shared" si="5"/>
        <v>38</v>
      </c>
      <c r="J11" s="64">
        <f t="shared" si="5"/>
        <v>23</v>
      </c>
      <c r="K11" s="64">
        <f t="shared" si="5"/>
        <v>16</v>
      </c>
      <c r="L11" s="64">
        <f t="shared" si="5"/>
        <v>15</v>
      </c>
      <c r="M11" s="64">
        <f t="shared" si="5"/>
        <v>10</v>
      </c>
      <c r="N11" s="64">
        <f t="shared" si="5"/>
        <v>3</v>
      </c>
      <c r="O11" s="64">
        <f t="shared" si="5"/>
        <v>0</v>
      </c>
      <c r="P11" s="64">
        <f t="shared" si="0"/>
        <v>180</v>
      </c>
      <c r="Q11" s="64">
        <f t="shared" si="1"/>
        <v>1042</v>
      </c>
      <c r="R11" s="64">
        <f>Q11*100</f>
        <v>104200</v>
      </c>
      <c r="S11" s="64">
        <f>E11*8</f>
        <v>1440</v>
      </c>
      <c r="T11" s="65">
        <f t="shared" si="4"/>
        <v>72.361111111111114</v>
      </c>
    </row>
    <row r="12" spans="1:20" s="3" customFormat="1" x14ac:dyDescent="0.25"/>
    <row r="15" spans="1:20" ht="15.75" x14ac:dyDescent="0.25">
      <c r="A15" s="20" t="s">
        <v>57</v>
      </c>
      <c r="B15" s="20"/>
      <c r="C15" s="20"/>
      <c r="D15" s="20"/>
    </row>
    <row r="17" spans="1:20" x14ac:dyDescent="0.25">
      <c r="A17" s="1" t="s">
        <v>58</v>
      </c>
      <c r="C17" s="4" t="s">
        <v>59</v>
      </c>
      <c r="D17" s="4"/>
      <c r="E17" s="4"/>
      <c r="F17" s="4"/>
      <c r="G17" s="4"/>
      <c r="H17" s="4"/>
      <c r="I17" s="1" t="s">
        <v>60</v>
      </c>
      <c r="J17" s="4" t="s">
        <v>25</v>
      </c>
      <c r="K17" s="4"/>
      <c r="L17" s="4"/>
      <c r="M17" s="4"/>
      <c r="N17" s="1" t="s">
        <v>3</v>
      </c>
    </row>
    <row r="18" spans="1:20" x14ac:dyDescent="0.25">
      <c r="C18" s="4" t="s">
        <v>61</v>
      </c>
      <c r="D18" s="4"/>
      <c r="E18" s="4"/>
      <c r="F18" s="4"/>
      <c r="G18" s="4"/>
      <c r="H18" s="4"/>
      <c r="I18" s="4">
        <v>70</v>
      </c>
      <c r="J18" s="4" t="s">
        <v>62</v>
      </c>
      <c r="K18" s="4"/>
      <c r="L18" s="4"/>
      <c r="M18" s="4"/>
      <c r="N18" s="4">
        <v>66</v>
      </c>
      <c r="T18" s="5"/>
    </row>
    <row r="19" spans="1:20" x14ac:dyDescent="0.25">
      <c r="C19" s="4" t="s">
        <v>63</v>
      </c>
      <c r="D19" s="4"/>
      <c r="E19" s="4"/>
      <c r="F19" s="4"/>
      <c r="G19" s="4"/>
      <c r="I19" s="4">
        <v>4</v>
      </c>
    </row>
    <row r="21" spans="1:20" x14ac:dyDescent="0.25">
      <c r="A21" s="1" t="s">
        <v>64</v>
      </c>
      <c r="E21" s="1" t="s">
        <v>38</v>
      </c>
      <c r="F21" s="1" t="s">
        <v>39</v>
      </c>
      <c r="G21" s="1" t="s">
        <v>40</v>
      </c>
      <c r="H21" s="1" t="s">
        <v>41</v>
      </c>
      <c r="I21" s="1" t="s">
        <v>42</v>
      </c>
      <c r="J21" s="1" t="s">
        <v>43</v>
      </c>
      <c r="K21" s="1" t="s">
        <v>44</v>
      </c>
      <c r="L21" s="1" t="s">
        <v>45</v>
      </c>
      <c r="M21" s="1" t="s">
        <v>46</v>
      </c>
    </row>
    <row r="22" spans="1:20" x14ac:dyDescent="0.25">
      <c r="A22" s="1" t="s">
        <v>65</v>
      </c>
      <c r="E22" s="1">
        <v>17</v>
      </c>
      <c r="F22" s="1">
        <v>13</v>
      </c>
      <c r="G22" s="1">
        <v>15</v>
      </c>
      <c r="H22" s="1">
        <v>8</v>
      </c>
      <c r="I22" s="1">
        <v>9</v>
      </c>
      <c r="J22" s="1">
        <v>6</v>
      </c>
      <c r="K22" s="1">
        <v>1</v>
      </c>
      <c r="L22" s="1">
        <v>1</v>
      </c>
      <c r="M22" s="1">
        <v>0</v>
      </c>
      <c r="N22" s="1">
        <f t="shared" ref="N22:N23" si="6">SUM(E22:M22)</f>
        <v>70</v>
      </c>
    </row>
    <row r="23" spans="1:20" x14ac:dyDescent="0.25">
      <c r="A23" s="1" t="s">
        <v>66</v>
      </c>
      <c r="E23" s="1">
        <v>8</v>
      </c>
      <c r="F23" s="1">
        <v>7</v>
      </c>
      <c r="G23" s="1">
        <v>6</v>
      </c>
      <c r="H23" s="1">
        <v>5</v>
      </c>
      <c r="I23" s="1">
        <v>4</v>
      </c>
      <c r="J23" s="1">
        <v>3</v>
      </c>
      <c r="K23" s="1">
        <v>2</v>
      </c>
      <c r="L23" s="1">
        <v>1</v>
      </c>
      <c r="M23" s="1">
        <v>0</v>
      </c>
      <c r="N23" s="1">
        <f t="shared" si="6"/>
        <v>36</v>
      </c>
    </row>
    <row r="24" spans="1:20" x14ac:dyDescent="0.25">
      <c r="A24" s="1" t="s">
        <v>67</v>
      </c>
      <c r="E24" s="1">
        <f>E22*E23</f>
        <v>136</v>
      </c>
      <c r="F24" s="1">
        <f t="shared" ref="F24:M24" si="7">F22*F23</f>
        <v>91</v>
      </c>
      <c r="G24" s="1">
        <f t="shared" si="7"/>
        <v>90</v>
      </c>
      <c r="H24" s="1">
        <f t="shared" si="7"/>
        <v>40</v>
      </c>
      <c r="I24" s="1">
        <f t="shared" si="7"/>
        <v>36</v>
      </c>
      <c r="J24" s="1">
        <f t="shared" si="7"/>
        <v>18</v>
      </c>
      <c r="K24" s="1">
        <f t="shared" si="7"/>
        <v>2</v>
      </c>
      <c r="L24" s="1">
        <f t="shared" si="7"/>
        <v>1</v>
      </c>
      <c r="M24" s="1">
        <f t="shared" si="7"/>
        <v>0</v>
      </c>
      <c r="N24" s="1">
        <f>SUM(E24:M24)</f>
        <v>414</v>
      </c>
    </row>
    <row r="25" spans="1:20" x14ac:dyDescent="0.25">
      <c r="A25" s="6" t="s">
        <v>68</v>
      </c>
      <c r="C25" s="7" t="s">
        <v>69</v>
      </c>
      <c r="D25" s="7"/>
      <c r="E25" s="1" t="s">
        <v>70</v>
      </c>
    </row>
    <row r="26" spans="1:20" x14ac:dyDescent="0.25">
      <c r="B26" s="1" t="s">
        <v>71</v>
      </c>
      <c r="C26" s="1" t="s">
        <v>72</v>
      </c>
    </row>
    <row r="27" spans="1:20" x14ac:dyDescent="0.25">
      <c r="B27" s="7" t="s">
        <v>128</v>
      </c>
      <c r="C27" s="7"/>
      <c r="E27" s="1" t="s">
        <v>127</v>
      </c>
    </row>
    <row r="28" spans="1:20" x14ac:dyDescent="0.25">
      <c r="B28" s="1" t="s">
        <v>73</v>
      </c>
    </row>
    <row r="29" spans="1:20" x14ac:dyDescent="0.25">
      <c r="B29" s="7" t="s">
        <v>128</v>
      </c>
      <c r="C29" s="7"/>
    </row>
    <row r="30" spans="1:20" x14ac:dyDescent="0.25">
      <c r="B30" s="8">
        <v>560</v>
      </c>
      <c r="C30" s="8">
        <f>41400/560</f>
        <v>73.928571428571431</v>
      </c>
      <c r="D30" s="8"/>
    </row>
    <row r="31" spans="1:20" x14ac:dyDescent="0.25">
      <c r="B31" s="1" t="s">
        <v>74</v>
      </c>
    </row>
    <row r="32" spans="1:20" x14ac:dyDescent="0.25">
      <c r="L32" s="55" t="s">
        <v>126</v>
      </c>
      <c r="M32" s="57"/>
    </row>
    <row r="33" spans="1:13" x14ac:dyDescent="0.25">
      <c r="L33" s="55" t="s">
        <v>84</v>
      </c>
      <c r="M33" s="57"/>
    </row>
    <row r="36" spans="1:13" ht="15.75" x14ac:dyDescent="0.25">
      <c r="A36" s="20" t="s">
        <v>104</v>
      </c>
      <c r="B36" s="20"/>
      <c r="C36" s="20"/>
      <c r="D36" s="20"/>
    </row>
    <row r="37" spans="1:13" ht="19.5" thickBot="1" x14ac:dyDescent="0.35">
      <c r="A37" s="15" t="s">
        <v>85</v>
      </c>
      <c r="B37"/>
      <c r="C37"/>
      <c r="D37"/>
      <c r="E37"/>
      <c r="F37"/>
      <c r="G37"/>
      <c r="H37"/>
      <c r="I37"/>
      <c r="J37"/>
      <c r="K37"/>
    </row>
    <row r="38" spans="1:13" ht="75.75" thickBot="1" x14ac:dyDescent="0.3">
      <c r="A38" s="16" t="s">
        <v>86</v>
      </c>
      <c r="B38" s="17" t="s">
        <v>38</v>
      </c>
      <c r="C38" s="17" t="s">
        <v>39</v>
      </c>
      <c r="D38" s="17" t="s">
        <v>40</v>
      </c>
      <c r="E38" s="17" t="s">
        <v>41</v>
      </c>
      <c r="F38" s="17" t="s">
        <v>42</v>
      </c>
      <c r="G38" s="17" t="s">
        <v>43</v>
      </c>
      <c r="H38" s="17" t="s">
        <v>44</v>
      </c>
      <c r="I38" s="17" t="s">
        <v>45</v>
      </c>
      <c r="J38" s="17" t="s">
        <v>46</v>
      </c>
      <c r="K38" s="17" t="s">
        <v>87</v>
      </c>
    </row>
    <row r="39" spans="1:13" ht="38.25" thickBot="1" x14ac:dyDescent="0.3">
      <c r="A39" s="18" t="s">
        <v>88</v>
      </c>
      <c r="B39" s="19">
        <v>16</v>
      </c>
      <c r="C39" s="19">
        <v>8</v>
      </c>
      <c r="D39" s="19">
        <v>10</v>
      </c>
      <c r="E39" s="19">
        <v>6</v>
      </c>
      <c r="F39" s="19">
        <v>8</v>
      </c>
      <c r="G39" s="19">
        <v>6</v>
      </c>
      <c r="H39" s="19">
        <v>10</v>
      </c>
      <c r="I39" s="19">
        <v>6</v>
      </c>
      <c r="J39" s="19" t="s">
        <v>89</v>
      </c>
      <c r="K39" s="19">
        <v>70</v>
      </c>
    </row>
    <row r="40" spans="1:13" ht="38.25" thickBot="1" x14ac:dyDescent="0.3">
      <c r="A40" s="18" t="s">
        <v>90</v>
      </c>
      <c r="B40" s="19">
        <v>14</v>
      </c>
      <c r="C40" s="19">
        <v>12</v>
      </c>
      <c r="D40" s="19">
        <v>8</v>
      </c>
      <c r="E40" s="19">
        <v>10</v>
      </c>
      <c r="F40" s="19">
        <v>12</v>
      </c>
      <c r="G40" s="19">
        <v>4</v>
      </c>
      <c r="H40" s="19">
        <v>6</v>
      </c>
      <c r="I40" s="19">
        <v>4</v>
      </c>
      <c r="J40" s="19" t="s">
        <v>89</v>
      </c>
      <c r="K40" s="19">
        <v>70</v>
      </c>
    </row>
    <row r="41" spans="1:13" ht="75.75" thickBot="1" x14ac:dyDescent="0.3">
      <c r="A41" s="18" t="s">
        <v>91</v>
      </c>
      <c r="B41" s="19">
        <v>12</v>
      </c>
      <c r="C41" s="19">
        <v>10</v>
      </c>
      <c r="D41" s="19">
        <v>20</v>
      </c>
      <c r="E41" s="19">
        <v>6</v>
      </c>
      <c r="F41" s="19">
        <v>4</v>
      </c>
      <c r="G41" s="19">
        <v>6</v>
      </c>
      <c r="H41" s="19">
        <v>6</v>
      </c>
      <c r="I41" s="19">
        <v>2</v>
      </c>
      <c r="J41" s="19">
        <v>4</v>
      </c>
      <c r="K41" s="19">
        <v>70</v>
      </c>
    </row>
    <row r="42" spans="1:13" ht="38.25" thickBot="1" x14ac:dyDescent="0.3">
      <c r="A42" s="18" t="s">
        <v>92</v>
      </c>
      <c r="B42" s="19">
        <v>20</v>
      </c>
      <c r="C42" s="19">
        <v>10</v>
      </c>
      <c r="D42" s="19">
        <v>12</v>
      </c>
      <c r="E42" s="19">
        <v>8</v>
      </c>
      <c r="F42" s="19">
        <v>14</v>
      </c>
      <c r="G42" s="19">
        <v>6</v>
      </c>
      <c r="H42" s="19" t="s">
        <v>89</v>
      </c>
      <c r="I42" s="19" t="s">
        <v>89</v>
      </c>
      <c r="J42" s="19" t="s">
        <v>89</v>
      </c>
      <c r="K42" s="19">
        <v>70</v>
      </c>
    </row>
    <row r="43" spans="1:13" ht="57" thickBot="1" x14ac:dyDescent="0.3">
      <c r="A43" s="18" t="s">
        <v>93</v>
      </c>
      <c r="B43" s="19">
        <v>8</v>
      </c>
      <c r="C43" s="19">
        <v>6</v>
      </c>
      <c r="D43" s="19">
        <v>14</v>
      </c>
      <c r="E43" s="19">
        <v>12</v>
      </c>
      <c r="F43" s="19">
        <v>12</v>
      </c>
      <c r="G43" s="19">
        <v>10</v>
      </c>
      <c r="H43" s="19">
        <v>8</v>
      </c>
      <c r="I43" s="19" t="s">
        <v>89</v>
      </c>
      <c r="J43" s="19" t="s">
        <v>89</v>
      </c>
      <c r="K43" s="19">
        <v>70</v>
      </c>
    </row>
    <row r="44" spans="1:13" ht="57" thickBot="1" x14ac:dyDescent="0.3">
      <c r="A44" s="18" t="s">
        <v>94</v>
      </c>
      <c r="B44" s="19">
        <v>70</v>
      </c>
      <c r="C44" s="19">
        <v>46</v>
      </c>
      <c r="D44" s="19">
        <v>64</v>
      </c>
      <c r="E44" s="19">
        <v>42</v>
      </c>
      <c r="F44" s="19">
        <v>50</v>
      </c>
      <c r="G44" s="19">
        <v>32</v>
      </c>
      <c r="H44" s="19">
        <v>30</v>
      </c>
      <c r="I44" s="19">
        <v>12</v>
      </c>
      <c r="J44" s="19">
        <v>4</v>
      </c>
      <c r="K44" s="19">
        <v>350</v>
      </c>
    </row>
    <row r="45" spans="1:13" ht="75.75" thickBot="1" x14ac:dyDescent="0.3">
      <c r="A45" s="18" t="s">
        <v>66</v>
      </c>
      <c r="B45" s="19">
        <v>8</v>
      </c>
      <c r="C45" s="19">
        <v>7</v>
      </c>
      <c r="D45" s="19">
        <v>6</v>
      </c>
      <c r="E45" s="19">
        <v>5</v>
      </c>
      <c r="F45" s="19">
        <v>4</v>
      </c>
      <c r="G45" s="19">
        <v>3</v>
      </c>
      <c r="H45" s="19">
        <v>2</v>
      </c>
      <c r="I45" s="19">
        <v>1</v>
      </c>
      <c r="J45" s="19">
        <v>0</v>
      </c>
      <c r="K45" s="19"/>
    </row>
    <row r="46" spans="1:13" ht="38.25" thickBot="1" x14ac:dyDescent="0.3">
      <c r="A46" s="18" t="s">
        <v>67</v>
      </c>
      <c r="B46" s="19">
        <v>560</v>
      </c>
      <c r="C46" s="19">
        <v>322</v>
      </c>
      <c r="D46" s="19">
        <v>384</v>
      </c>
      <c r="E46" s="19">
        <v>210</v>
      </c>
      <c r="F46" s="19">
        <v>200</v>
      </c>
      <c r="G46" s="19">
        <v>96</v>
      </c>
      <c r="H46" s="19">
        <v>60</v>
      </c>
      <c r="I46" s="19">
        <v>12</v>
      </c>
      <c r="J46" s="19">
        <v>0</v>
      </c>
      <c r="K46" s="19">
        <v>1844</v>
      </c>
    </row>
    <row r="47" spans="1:13" ht="18.75" x14ac:dyDescent="0.3">
      <c r="A47" s="15"/>
      <c r="B47"/>
      <c r="C47"/>
      <c r="D47"/>
      <c r="E47"/>
      <c r="F47"/>
      <c r="G47"/>
      <c r="H47"/>
      <c r="I47"/>
      <c r="J47"/>
      <c r="K47"/>
    </row>
    <row r="48" spans="1:13" ht="18.75" x14ac:dyDescent="0.3">
      <c r="A48" s="15" t="s">
        <v>95</v>
      </c>
      <c r="B48"/>
      <c r="C48" s="15" t="s">
        <v>96</v>
      </c>
      <c r="D48"/>
      <c r="E48"/>
      <c r="F48"/>
      <c r="G48"/>
      <c r="H48"/>
      <c r="I48"/>
      <c r="J48"/>
      <c r="K48"/>
    </row>
    <row r="49" spans="1:11" ht="18.75" x14ac:dyDescent="0.3">
      <c r="A49"/>
      <c r="B49"/>
      <c r="C49"/>
      <c r="D49"/>
      <c r="E49" s="15" t="s">
        <v>97</v>
      </c>
      <c r="F49"/>
      <c r="G49"/>
      <c r="H49"/>
      <c r="I49"/>
      <c r="J49"/>
      <c r="K49"/>
    </row>
    <row r="50" spans="1:11" ht="18.75" x14ac:dyDescent="0.3">
      <c r="A50"/>
      <c r="B50"/>
      <c r="C50"/>
      <c r="D50" s="15" t="s">
        <v>98</v>
      </c>
      <c r="E50"/>
      <c r="F50"/>
      <c r="G50" s="15" t="s">
        <v>99</v>
      </c>
      <c r="H50"/>
      <c r="I50"/>
      <c r="J50"/>
      <c r="K50"/>
    </row>
    <row r="51" spans="1:11" ht="18.75" x14ac:dyDescent="0.3">
      <c r="A51"/>
      <c r="B51"/>
      <c r="C51"/>
      <c r="D51" s="15" t="s">
        <v>100</v>
      </c>
      <c r="E51"/>
      <c r="F51"/>
      <c r="G51"/>
      <c r="H51"/>
      <c r="I51"/>
      <c r="J51"/>
      <c r="K51"/>
    </row>
    <row r="52" spans="1:11" ht="18.75" x14ac:dyDescent="0.3">
      <c r="A52"/>
      <c r="B52"/>
      <c r="C52"/>
      <c r="D52" s="15" t="s">
        <v>98</v>
      </c>
      <c r="E52"/>
      <c r="F52"/>
      <c r="G52"/>
      <c r="H52"/>
      <c r="I52"/>
      <c r="J52"/>
      <c r="K52"/>
    </row>
    <row r="53" spans="1:11" ht="18.75" x14ac:dyDescent="0.3">
      <c r="A53"/>
      <c r="B53"/>
      <c r="C53"/>
      <c r="D53" s="15" t="s">
        <v>101</v>
      </c>
      <c r="E53"/>
      <c r="F53"/>
      <c r="G53"/>
      <c r="H53"/>
      <c r="I53"/>
      <c r="J53"/>
      <c r="K53"/>
    </row>
    <row r="54" spans="1:11" ht="18.75" x14ac:dyDescent="0.3">
      <c r="A54"/>
      <c r="B54"/>
      <c r="C54"/>
      <c r="D54" s="15" t="b">
        <f>65.36 = 66</f>
        <v>0</v>
      </c>
      <c r="E54"/>
      <c r="F54"/>
      <c r="G54"/>
      <c r="H54"/>
      <c r="I54"/>
      <c r="J54"/>
      <c r="K54"/>
    </row>
    <row r="55" spans="1:11" ht="18.75" x14ac:dyDescent="0.3">
      <c r="A55" s="15"/>
      <c r="B55"/>
      <c r="C55"/>
      <c r="D55"/>
      <c r="E55"/>
      <c r="F55"/>
      <c r="G55"/>
      <c r="H55"/>
      <c r="I55"/>
      <c r="J55"/>
      <c r="K55"/>
    </row>
    <row r="56" spans="1:11" ht="18.75" x14ac:dyDescent="0.3">
      <c r="A56" s="15" t="s">
        <v>102</v>
      </c>
      <c r="B56" s="15" t="s">
        <v>103</v>
      </c>
      <c r="C56"/>
      <c r="D56"/>
      <c r="E56"/>
      <c r="F56"/>
      <c r="G56"/>
      <c r="H56"/>
      <c r="I56"/>
      <c r="J56"/>
      <c r="K56"/>
    </row>
    <row r="60" spans="1:11" x14ac:dyDescent="0.25">
      <c r="K60" s="1" t="s">
        <v>126</v>
      </c>
    </row>
    <row r="61" spans="1:11" x14ac:dyDescent="0.25">
      <c r="K61" s="14" t="s">
        <v>84</v>
      </c>
    </row>
  </sheetData>
  <mergeCells count="4">
    <mergeCell ref="L32:M32"/>
    <mergeCell ref="L33:M33"/>
    <mergeCell ref="A1:T1"/>
    <mergeCell ref="A2:T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Analysis</vt:lpstr>
      <vt:lpstr>School Result</vt:lpstr>
      <vt:lpstr>Subjectwise Result</vt:lpstr>
      <vt:lpstr>Teacherwise Result</vt:lpstr>
    </vt:vector>
  </TitlesOfParts>
  <Company>Sons &amp;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 ACCOUNT</dc:creator>
  <cp:lastModifiedBy>pc</cp:lastModifiedBy>
  <dcterms:created xsi:type="dcterms:W3CDTF">2013-05-26T02:52:45Z</dcterms:created>
  <dcterms:modified xsi:type="dcterms:W3CDTF">2021-07-30T17:34:17Z</dcterms:modified>
</cp:coreProperties>
</file>