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adeep Swami Personal Data\Result Analysis 2020\Class X\"/>
    </mc:Choice>
  </mc:AlternateContent>
  <bookViews>
    <workbookView xWindow="0" yWindow="0" windowWidth="20490" windowHeight="7455"/>
  </bookViews>
  <sheets>
    <sheet name="Result Analysis" sheetId="10" r:id="rId1"/>
    <sheet name="School Result" sheetId="2" r:id="rId2"/>
    <sheet name="Subjectwise Result" sheetId="3" r:id="rId3"/>
    <sheet name="Teacherwise Result" sheetId="4" r:id="rId4"/>
    <sheet name="Topper List" sheetId="13" r:id="rId5"/>
  </sheets>
  <calcPr calcId="152511"/>
</workbook>
</file>

<file path=xl/calcChain.xml><?xml version="1.0" encoding="utf-8"?>
<calcChain xmlns="http://schemas.openxmlformats.org/spreadsheetml/2006/main">
  <c r="D5" i="4" l="1"/>
  <c r="D6" i="4"/>
  <c r="D7" i="4"/>
  <c r="D8" i="4"/>
  <c r="D4" i="4"/>
  <c r="C4" i="2"/>
  <c r="N33" i="13"/>
  <c r="O33" i="13" s="1"/>
  <c r="N26" i="13"/>
  <c r="O26" i="13" s="1"/>
  <c r="N74" i="13"/>
  <c r="O74" i="13" s="1"/>
  <c r="N16" i="13"/>
  <c r="O16" i="13" s="1"/>
  <c r="N43" i="13"/>
  <c r="O43" i="13" s="1"/>
  <c r="N11" i="13"/>
  <c r="O11" i="13" s="1"/>
  <c r="N35" i="13"/>
  <c r="O35" i="13" s="1"/>
  <c r="N64" i="13"/>
  <c r="O64" i="13" s="1"/>
  <c r="N63" i="13"/>
  <c r="O63" i="13" s="1"/>
  <c r="N78" i="13"/>
  <c r="O78" i="13" s="1"/>
  <c r="N41" i="13"/>
  <c r="O41" i="13" s="1"/>
  <c r="N37" i="13"/>
  <c r="O37" i="13" s="1"/>
  <c r="N85" i="13"/>
  <c r="O85" i="13" s="1"/>
  <c r="N80" i="13"/>
  <c r="O80" i="13" s="1"/>
  <c r="N13" i="13"/>
  <c r="O13" i="13" s="1"/>
  <c r="N61" i="13"/>
  <c r="O61" i="13" s="1"/>
  <c r="N65" i="13"/>
  <c r="O65" i="13" s="1"/>
  <c r="N59" i="13"/>
  <c r="O59" i="13" s="1"/>
  <c r="N62" i="13"/>
  <c r="O62" i="13" s="1"/>
  <c r="N58" i="13"/>
  <c r="O58" i="13" s="1"/>
  <c r="N40" i="13"/>
  <c r="O40" i="13" s="1"/>
  <c r="N9" i="13"/>
  <c r="O9" i="13" s="1"/>
  <c r="N8" i="13"/>
  <c r="O8" i="13" s="1"/>
  <c r="N84" i="13"/>
  <c r="O84" i="13" s="1"/>
  <c r="N34" i="13"/>
  <c r="O34" i="13" s="1"/>
  <c r="N23" i="13"/>
  <c r="O23" i="13" s="1"/>
  <c r="N82" i="13"/>
  <c r="O82" i="13" s="1"/>
  <c r="N72" i="13"/>
  <c r="O72" i="13" s="1"/>
  <c r="N81" i="13"/>
  <c r="O81" i="13" s="1"/>
  <c r="N21" i="13"/>
  <c r="O21" i="13" s="1"/>
  <c r="N87" i="13"/>
  <c r="O87" i="13" s="1"/>
  <c r="N60" i="13"/>
  <c r="O60" i="13" s="1"/>
  <c r="N24" i="13"/>
  <c r="O24" i="13" s="1"/>
  <c r="N42" i="13"/>
  <c r="O42" i="13" s="1"/>
  <c r="N51" i="13"/>
  <c r="O51" i="13" s="1"/>
  <c r="N45" i="13"/>
  <c r="O45" i="13" s="1"/>
  <c r="N44" i="13"/>
  <c r="O44" i="13" s="1"/>
  <c r="N36" i="13"/>
  <c r="O36" i="13" s="1"/>
  <c r="N69" i="13"/>
  <c r="O69" i="13" s="1"/>
  <c r="N15" i="13"/>
  <c r="O15" i="13" s="1"/>
  <c r="N67" i="13"/>
  <c r="O67" i="13" s="1"/>
  <c r="N38" i="13"/>
  <c r="O38" i="13" s="1"/>
  <c r="N57" i="13"/>
  <c r="O57" i="13" s="1"/>
  <c r="N7" i="13"/>
  <c r="O7" i="13" s="1"/>
  <c r="N22" i="13"/>
  <c r="O22" i="13" s="1"/>
  <c r="N52" i="13"/>
  <c r="O52" i="13" s="1"/>
  <c r="N47" i="13"/>
  <c r="O47" i="13" s="1"/>
  <c r="N54" i="13"/>
  <c r="O54" i="13" s="1"/>
  <c r="N71" i="13"/>
  <c r="O71" i="13" s="1"/>
  <c r="N6" i="13"/>
  <c r="O6" i="13" s="1"/>
  <c r="N20" i="13"/>
  <c r="O20" i="13" s="1"/>
  <c r="N66" i="13"/>
  <c r="O66" i="13" s="1"/>
  <c r="N56" i="13"/>
  <c r="O56" i="13" s="1"/>
  <c r="N88" i="13"/>
  <c r="O88" i="13" s="1"/>
  <c r="N77" i="13"/>
  <c r="O77" i="13" s="1"/>
  <c r="N73" i="13"/>
  <c r="O73" i="13" s="1"/>
  <c r="N76" i="13"/>
  <c r="O76" i="13" s="1"/>
  <c r="N68" i="13"/>
  <c r="O68" i="13" s="1"/>
  <c r="N46" i="13"/>
  <c r="O46" i="13" s="1"/>
  <c r="N28" i="13"/>
  <c r="O28" i="13" s="1"/>
  <c r="N14" i="13"/>
  <c r="O14" i="13" s="1"/>
  <c r="N5" i="13"/>
  <c r="O5" i="13" s="1"/>
  <c r="N79" i="13"/>
  <c r="O79" i="13" s="1"/>
  <c r="N31" i="13"/>
  <c r="O31" i="13" s="1"/>
  <c r="N19" i="13"/>
  <c r="O19" i="13" s="1"/>
  <c r="N75" i="13"/>
  <c r="O75" i="13" s="1"/>
  <c r="N55" i="13"/>
  <c r="O55" i="13" s="1"/>
  <c r="N86" i="13"/>
  <c r="O86" i="13" s="1"/>
  <c r="N83" i="13"/>
  <c r="O83" i="13" s="1"/>
  <c r="N17" i="13"/>
  <c r="O17" i="13" s="1"/>
  <c r="N27" i="13"/>
  <c r="O27" i="13" s="1"/>
  <c r="N50" i="13"/>
  <c r="O50" i="13" s="1"/>
  <c r="N29" i="13"/>
  <c r="O29" i="13" s="1"/>
  <c r="N70" i="13"/>
  <c r="O70" i="13" s="1"/>
  <c r="N32" i="13"/>
  <c r="O32" i="13" s="1"/>
  <c r="N18" i="13"/>
  <c r="O18" i="13" s="1"/>
  <c r="N12" i="13"/>
  <c r="O12" i="13" s="1"/>
  <c r="N30" i="13"/>
  <c r="O30" i="13" s="1"/>
  <c r="N10" i="13"/>
  <c r="O10" i="13" s="1"/>
  <c r="N39" i="13"/>
  <c r="O39" i="13" s="1"/>
  <c r="N53" i="13"/>
  <c r="O53" i="13" s="1"/>
  <c r="N25" i="13"/>
  <c r="O25" i="13" s="1"/>
  <c r="N48" i="13"/>
  <c r="O48" i="13" s="1"/>
  <c r="N49" i="13"/>
  <c r="O49" i="13" s="1"/>
  <c r="N4" i="13"/>
  <c r="O4" i="13" s="1"/>
  <c r="G96" i="10"/>
  <c r="G95" i="10"/>
  <c r="O81" i="10"/>
  <c r="P81" i="10" s="1"/>
  <c r="O82" i="10"/>
  <c r="P82" i="10" s="1"/>
  <c r="O83" i="10"/>
  <c r="P83" i="10" s="1"/>
  <c r="O84" i="10"/>
  <c r="P84" i="10" s="1"/>
  <c r="O85" i="10"/>
  <c r="P85" i="10" s="1"/>
  <c r="O86" i="10"/>
  <c r="P86" i="10" s="1"/>
  <c r="O87" i="10"/>
  <c r="P87" i="10" s="1"/>
  <c r="O88" i="10"/>
  <c r="P88" i="10" s="1"/>
  <c r="O5" i="10"/>
  <c r="O6" i="10"/>
  <c r="O7" i="10"/>
  <c r="O8" i="10"/>
  <c r="O9" i="10"/>
  <c r="P9" i="10" s="1"/>
  <c r="O10" i="10"/>
  <c r="P10" i="10" s="1"/>
  <c r="O11" i="10"/>
  <c r="P11" i="10" s="1"/>
  <c r="O12" i="10"/>
  <c r="P12" i="10" s="1"/>
  <c r="O13" i="10"/>
  <c r="P13" i="10" s="1"/>
  <c r="O14" i="10"/>
  <c r="P14" i="10" s="1"/>
  <c r="O15" i="10"/>
  <c r="P15" i="10" s="1"/>
  <c r="O16" i="10"/>
  <c r="P16" i="10" s="1"/>
  <c r="O17" i="10"/>
  <c r="P17" i="10" s="1"/>
  <c r="O18" i="10"/>
  <c r="P18" i="10" s="1"/>
  <c r="O19" i="10"/>
  <c r="P19" i="10" s="1"/>
  <c r="O20" i="10"/>
  <c r="P20" i="10" s="1"/>
  <c r="O21" i="10"/>
  <c r="P21" i="10" s="1"/>
  <c r="O22" i="10"/>
  <c r="P22" i="10" s="1"/>
  <c r="O23" i="10"/>
  <c r="P23" i="10" s="1"/>
  <c r="O24" i="10"/>
  <c r="P24" i="10" s="1"/>
  <c r="O25" i="10"/>
  <c r="P25" i="10" s="1"/>
  <c r="O26" i="10"/>
  <c r="P26" i="10" s="1"/>
  <c r="O27" i="10"/>
  <c r="P27" i="10" s="1"/>
  <c r="O28" i="10"/>
  <c r="P28" i="10" s="1"/>
  <c r="O29" i="10"/>
  <c r="P29" i="10" s="1"/>
  <c r="O30" i="10"/>
  <c r="P30" i="10" s="1"/>
  <c r="O31" i="10"/>
  <c r="P31" i="10" s="1"/>
  <c r="O32" i="10"/>
  <c r="P32" i="10" s="1"/>
  <c r="O33" i="10"/>
  <c r="P33" i="10" s="1"/>
  <c r="O34" i="10"/>
  <c r="P34" i="10" s="1"/>
  <c r="O35" i="10"/>
  <c r="P35" i="10" s="1"/>
  <c r="O36" i="10"/>
  <c r="P36" i="10" s="1"/>
  <c r="O37" i="10"/>
  <c r="P37" i="10" s="1"/>
  <c r="O38" i="10"/>
  <c r="P38" i="10" s="1"/>
  <c r="O39" i="10"/>
  <c r="P39" i="10" s="1"/>
  <c r="O40" i="10"/>
  <c r="P40" i="10" s="1"/>
  <c r="O41" i="10"/>
  <c r="P41" i="10" s="1"/>
  <c r="O42" i="10"/>
  <c r="P42" i="10" s="1"/>
  <c r="O43" i="10"/>
  <c r="P43" i="10" s="1"/>
  <c r="O44" i="10"/>
  <c r="P44" i="10" s="1"/>
  <c r="O45" i="10"/>
  <c r="P45" i="10" s="1"/>
  <c r="O46" i="10"/>
  <c r="P46" i="10" s="1"/>
  <c r="O47" i="10"/>
  <c r="P47" i="10" s="1"/>
  <c r="O48" i="10"/>
  <c r="P48" i="10" s="1"/>
  <c r="O49" i="10"/>
  <c r="P49" i="10" s="1"/>
  <c r="O50" i="10"/>
  <c r="P50" i="10" s="1"/>
  <c r="O51" i="10"/>
  <c r="P51" i="10" s="1"/>
  <c r="O52" i="10"/>
  <c r="P52" i="10" s="1"/>
  <c r="O53" i="10"/>
  <c r="P53" i="10" s="1"/>
  <c r="O54" i="10"/>
  <c r="P54" i="10" s="1"/>
  <c r="O55" i="10"/>
  <c r="P55" i="10" s="1"/>
  <c r="O56" i="10"/>
  <c r="P56" i="10" s="1"/>
  <c r="O57" i="10"/>
  <c r="P57" i="10" s="1"/>
  <c r="O58" i="10"/>
  <c r="P58" i="10" s="1"/>
  <c r="O59" i="10"/>
  <c r="P59" i="10" s="1"/>
  <c r="O60" i="10"/>
  <c r="P60" i="10" s="1"/>
  <c r="O61" i="10"/>
  <c r="P61" i="10" s="1"/>
  <c r="O62" i="10"/>
  <c r="P62" i="10" s="1"/>
  <c r="O63" i="10"/>
  <c r="P63" i="10" s="1"/>
  <c r="O64" i="10"/>
  <c r="P64" i="10" s="1"/>
  <c r="O65" i="10"/>
  <c r="P65" i="10" s="1"/>
  <c r="O66" i="10"/>
  <c r="P66" i="10" s="1"/>
  <c r="O67" i="10"/>
  <c r="P67" i="10" s="1"/>
  <c r="O68" i="10"/>
  <c r="P68" i="10" s="1"/>
  <c r="O69" i="10"/>
  <c r="P69" i="10" s="1"/>
  <c r="O70" i="10"/>
  <c r="P70" i="10" s="1"/>
  <c r="O71" i="10"/>
  <c r="P71" i="10" s="1"/>
  <c r="O72" i="10"/>
  <c r="P72" i="10" s="1"/>
  <c r="O73" i="10"/>
  <c r="P73" i="10" s="1"/>
  <c r="O74" i="10"/>
  <c r="P74" i="10" s="1"/>
  <c r="O75" i="10"/>
  <c r="P75" i="10" s="1"/>
  <c r="O76" i="10"/>
  <c r="P76" i="10" s="1"/>
  <c r="O77" i="10"/>
  <c r="P77" i="10" s="1"/>
  <c r="O78" i="10"/>
  <c r="P78" i="10" s="1"/>
  <c r="O79" i="10"/>
  <c r="P79" i="10" s="1"/>
  <c r="O80" i="10"/>
  <c r="P80" i="10" s="1"/>
  <c r="O4" i="10"/>
  <c r="N9" i="3" l="1"/>
  <c r="M9" i="3"/>
  <c r="L9" i="3"/>
  <c r="K9" i="3"/>
  <c r="J9" i="3"/>
  <c r="I9" i="3"/>
  <c r="N8" i="3"/>
  <c r="M8" i="3"/>
  <c r="L8" i="3"/>
  <c r="K8" i="3"/>
  <c r="J8" i="3"/>
  <c r="I8" i="3"/>
  <c r="N7" i="3"/>
  <c r="M7" i="3"/>
  <c r="L7" i="3"/>
  <c r="K7" i="3"/>
  <c r="J7" i="3"/>
  <c r="I7" i="3"/>
  <c r="N6" i="3"/>
  <c r="M6" i="3"/>
  <c r="L6" i="3"/>
  <c r="K6" i="3"/>
  <c r="J6" i="3"/>
  <c r="I6" i="3"/>
  <c r="N5" i="3"/>
  <c r="M5" i="3"/>
  <c r="L5" i="3"/>
  <c r="K5" i="3"/>
  <c r="J5" i="3"/>
  <c r="I5" i="3"/>
  <c r="O8" i="4" l="1"/>
  <c r="N8" i="4"/>
  <c r="M8" i="4"/>
  <c r="L8" i="4"/>
  <c r="K8" i="4"/>
  <c r="J8" i="4"/>
  <c r="I8" i="4"/>
  <c r="H8" i="4"/>
  <c r="O7" i="4"/>
  <c r="N7" i="4"/>
  <c r="M7" i="4"/>
  <c r="L7" i="4"/>
  <c r="K7" i="4"/>
  <c r="J7" i="4"/>
  <c r="I7" i="4"/>
  <c r="H7" i="4"/>
  <c r="O6" i="4"/>
  <c r="N6" i="4"/>
  <c r="M6" i="4"/>
  <c r="L6" i="4"/>
  <c r="K6" i="4"/>
  <c r="J6" i="4"/>
  <c r="I6" i="4"/>
  <c r="H6" i="4"/>
  <c r="G8" i="4"/>
  <c r="G7" i="4"/>
  <c r="O5" i="4"/>
  <c r="N5" i="4"/>
  <c r="M5" i="4"/>
  <c r="L5" i="4"/>
  <c r="K5" i="4"/>
  <c r="J5" i="4"/>
  <c r="I5" i="4"/>
  <c r="H5" i="4"/>
  <c r="G4" i="4"/>
  <c r="G5" i="4"/>
  <c r="G6" i="4"/>
  <c r="O4" i="4"/>
  <c r="N4" i="4"/>
  <c r="M4" i="4"/>
  <c r="L4" i="4"/>
  <c r="K4" i="4"/>
  <c r="J4" i="4"/>
  <c r="I4" i="4"/>
  <c r="H4" i="4"/>
  <c r="N90" i="10"/>
  <c r="M90" i="10" s="1"/>
  <c r="D9" i="3" s="1"/>
  <c r="N89" i="10"/>
  <c r="M89" i="10"/>
  <c r="C9" i="3" s="1"/>
  <c r="E8" i="4" s="1"/>
  <c r="S8" i="4" s="1"/>
  <c r="L90" i="10"/>
  <c r="K90" i="10" s="1"/>
  <c r="D8" i="3" s="1"/>
  <c r="L89" i="10"/>
  <c r="K89" i="10"/>
  <c r="C8" i="3" s="1"/>
  <c r="E7" i="4" s="1"/>
  <c r="S7" i="4" s="1"/>
  <c r="J90" i="10"/>
  <c r="E7" i="3" s="1"/>
  <c r="J89" i="10"/>
  <c r="I89" i="10"/>
  <c r="C7" i="3" s="1"/>
  <c r="E6" i="4" s="1"/>
  <c r="S6" i="4" s="1"/>
  <c r="H90" i="10"/>
  <c r="G90" i="10" s="1"/>
  <c r="D6" i="3" s="1"/>
  <c r="H89" i="10"/>
  <c r="G89" i="10"/>
  <c r="C6" i="3" s="1"/>
  <c r="E5" i="4" s="1"/>
  <c r="S5" i="4" s="1"/>
  <c r="E90" i="10"/>
  <c r="D5" i="3" s="1"/>
  <c r="F4" i="4" s="1"/>
  <c r="F89" i="10"/>
  <c r="E89" i="10"/>
  <c r="C5" i="3" s="1"/>
  <c r="E4" i="4" s="1"/>
  <c r="F90" i="10"/>
  <c r="E5" i="3" s="1"/>
  <c r="G8" i="3" l="1"/>
  <c r="F7" i="4"/>
  <c r="G6" i="3"/>
  <c r="F5" i="4"/>
  <c r="F8" i="4"/>
  <c r="G9" i="3"/>
  <c r="E8" i="3"/>
  <c r="E9" i="3"/>
  <c r="E6" i="3"/>
  <c r="I90" i="10"/>
  <c r="D7" i="3" s="1"/>
  <c r="E9" i="4"/>
  <c r="O5" i="3"/>
  <c r="Q6" i="4"/>
  <c r="R6" i="4" s="1"/>
  <c r="T6" i="4" s="1"/>
  <c r="H7" i="3" s="1"/>
  <c r="Q5" i="4"/>
  <c r="R5" i="4" s="1"/>
  <c r="T5" i="4" s="1"/>
  <c r="H6" i="3" s="1"/>
  <c r="P5" i="4"/>
  <c r="Q7" i="4"/>
  <c r="R7" i="4" s="1"/>
  <c r="T7" i="4" s="1"/>
  <c r="H8" i="3" s="1"/>
  <c r="Q8" i="4"/>
  <c r="R8" i="4" s="1"/>
  <c r="T8" i="4" s="1"/>
  <c r="H9" i="3" s="1"/>
  <c r="P8" i="4"/>
  <c r="P7" i="4"/>
  <c r="P6" i="4"/>
  <c r="P5" i="10"/>
  <c r="P6" i="10"/>
  <c r="P7" i="10"/>
  <c r="P8" i="10"/>
  <c r="P4" i="10"/>
  <c r="G7" i="3" l="1"/>
  <c r="F6" i="4"/>
  <c r="D58" i="4"/>
  <c r="C34" i="4"/>
  <c r="M28" i="4"/>
  <c r="L28" i="4"/>
  <c r="K28" i="4"/>
  <c r="J28" i="4"/>
  <c r="I28" i="4"/>
  <c r="H28" i="4"/>
  <c r="G28" i="4"/>
  <c r="F28" i="4"/>
  <c r="E28" i="4"/>
  <c r="N27" i="4"/>
  <c r="N26" i="4"/>
  <c r="S4" i="4"/>
  <c r="O8" i="3"/>
  <c r="O6" i="3"/>
  <c r="G4" i="2"/>
  <c r="O7" i="3" l="1"/>
  <c r="O9" i="3"/>
  <c r="N28" i="4"/>
  <c r="Q4" i="4"/>
  <c r="R4" i="4" s="1"/>
  <c r="T4" i="4" s="1"/>
  <c r="H5" i="3" s="1"/>
  <c r="L9" i="4"/>
  <c r="G5" i="3"/>
  <c r="I9" i="4"/>
  <c r="M9" i="4"/>
  <c r="F9" i="4"/>
  <c r="J9" i="4"/>
  <c r="N9" i="4"/>
  <c r="G9" i="4"/>
  <c r="K9" i="4"/>
  <c r="O9" i="4"/>
  <c r="P4" i="4"/>
  <c r="P9" i="4" s="1"/>
  <c r="H9" i="4"/>
  <c r="S9" i="4"/>
  <c r="Q9" i="4" l="1"/>
  <c r="R9" i="4" s="1"/>
  <c r="T9" i="4" s="1"/>
  <c r="H4" i="2" s="1"/>
</calcChain>
</file>

<file path=xl/sharedStrings.xml><?xml version="1.0" encoding="utf-8"?>
<sst xmlns="http://schemas.openxmlformats.org/spreadsheetml/2006/main" count="1377" uniqueCount="213">
  <si>
    <t>Sr. No.</t>
  </si>
  <si>
    <t>CBSE Roll No.</t>
  </si>
  <si>
    <t>Name of Student</t>
  </si>
  <si>
    <t>English</t>
  </si>
  <si>
    <t>Total</t>
  </si>
  <si>
    <t>%age</t>
  </si>
  <si>
    <t>Name of KV</t>
  </si>
  <si>
    <t>Total Appeared</t>
  </si>
  <si>
    <t>Total Passed</t>
  </si>
  <si>
    <t>No. Of Students Compartment</t>
  </si>
  <si>
    <t>No. Of Students Failed</t>
  </si>
  <si>
    <t>OverAll Pass %</t>
  </si>
  <si>
    <t>Gender</t>
  </si>
  <si>
    <t>GIRL</t>
  </si>
  <si>
    <t>BOY</t>
  </si>
  <si>
    <t>Please Note:</t>
  </si>
  <si>
    <t>If a student appeared in a practical exam or in one/two paper , he /she will be counted among appeared candidates and for statistics purpose , he /she will be counted among failed candidates. Candidates having compartment / improvement exam will be taken as failures</t>
  </si>
  <si>
    <t>Name of Teacher</t>
  </si>
  <si>
    <t>Designation</t>
  </si>
  <si>
    <t>Subject</t>
  </si>
  <si>
    <t>PI</t>
  </si>
  <si>
    <t xml:space="preserve">Total Appeared </t>
  </si>
  <si>
    <t>Grade in English</t>
  </si>
  <si>
    <t>Grade in Maths</t>
  </si>
  <si>
    <t>Grade in Hindi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</si>
  <si>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</si>
  <si>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</si>
  <si>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</si>
  <si>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</si>
  <si>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</si>
  <si>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</si>
  <si>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</si>
  <si>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</si>
  <si>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</si>
  <si>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Total Grades</t>
  </si>
  <si>
    <t>A1 (8)</t>
  </si>
  <si>
    <t>B1 (6)</t>
  </si>
  <si>
    <t>A2 (7)</t>
  </si>
  <si>
    <t>B2 (5)</t>
  </si>
  <si>
    <t>C1 (4)</t>
  </si>
  <si>
    <t>C2 (3)</t>
  </si>
  <si>
    <t>D1 (2)</t>
  </si>
  <si>
    <t>D2 (1)</t>
  </si>
  <si>
    <t>E (0)</t>
  </si>
  <si>
    <t>How to calculate Performance Index (for individual subjects)</t>
  </si>
  <si>
    <t xml:space="preserve">For Example  </t>
  </si>
  <si>
    <t>Class</t>
  </si>
  <si>
    <t>XII</t>
  </si>
  <si>
    <t>No.of studetns Appered(n)</t>
  </si>
  <si>
    <t>No.of students passed</t>
  </si>
  <si>
    <t>No.of students failed</t>
  </si>
  <si>
    <t>Grade</t>
  </si>
  <si>
    <t>No.of students  in each grade (N)</t>
  </si>
  <si>
    <t>Weightage (W)</t>
  </si>
  <si>
    <t>N x W</t>
  </si>
  <si>
    <t xml:space="preserve">Performance Index (PI) = </t>
  </si>
  <si>
    <t>∑(NXW)100</t>
  </si>
  <si>
    <t>n = No.of students appeared</t>
  </si>
  <si>
    <t xml:space="preserve">            (PI)</t>
  </si>
  <si>
    <t>n x 8</t>
  </si>
  <si>
    <t xml:space="preserve">             70 X8</t>
  </si>
  <si>
    <t xml:space="preserve">        =   65</t>
  </si>
  <si>
    <t>Sum(NxW)</t>
  </si>
  <si>
    <t>Q x 100</t>
  </si>
  <si>
    <t>E x 8</t>
  </si>
  <si>
    <t>PI                (R/S)</t>
  </si>
  <si>
    <t>No.of passed student securing marks between(out of 100)</t>
  </si>
  <si>
    <t>33 to 44</t>
  </si>
  <si>
    <t>45 to 59</t>
  </si>
  <si>
    <t>60 to 74</t>
  </si>
  <si>
    <t>75 to 89</t>
  </si>
  <si>
    <t>90&amp; above</t>
  </si>
  <si>
    <t>Vidyalaya Total</t>
  </si>
  <si>
    <t xml:space="preserve">Principal       </t>
  </si>
  <si>
    <t xml:space="preserve">For Example Class XII (Science Stream) </t>
  </si>
  <si>
    <t>Subject/Grade</t>
  </si>
  <si>
    <t xml:space="preserve">Total </t>
  </si>
  <si>
    <t xml:space="preserve">English </t>
  </si>
  <si>
    <t>-</t>
  </si>
  <si>
    <t xml:space="preserve">Hindi </t>
  </si>
  <si>
    <t xml:space="preserve">Mathematics </t>
  </si>
  <si>
    <t xml:space="preserve">Physics </t>
  </si>
  <si>
    <t xml:space="preserve">Chemistry </t>
  </si>
  <si>
    <t>Total (N)</t>
  </si>
  <si>
    <r>
      <t xml:space="preserve">Performance Index (PI) = </t>
    </r>
    <r>
      <rPr>
        <u/>
        <sz val="14"/>
        <color theme="1"/>
        <rFont val="Times New Roman"/>
        <family val="1"/>
      </rPr>
      <t>Σ (N x W) 100</t>
    </r>
    <r>
      <rPr>
        <sz val="14"/>
        <color theme="1"/>
        <rFont val="Times New Roman"/>
        <family val="1"/>
      </rPr>
      <t xml:space="preserve">  x </t>
    </r>
    <r>
      <rPr>
        <u/>
        <sz val="14"/>
        <color theme="1"/>
        <rFont val="Times New Roman"/>
        <family val="1"/>
      </rPr>
      <t>100</t>
    </r>
  </si>
  <si>
    <t>n = No. of students appeared in Class XII (for example 70)</t>
  </si>
  <si>
    <t xml:space="preserve">         n                    40</t>
  </si>
  <si>
    <r>
      <t>=</t>
    </r>
    <r>
      <rPr>
        <u/>
        <sz val="14"/>
        <color theme="1"/>
        <rFont val="Times New Roman"/>
        <family val="1"/>
      </rPr>
      <t>1844 X 100</t>
    </r>
  </si>
  <si>
    <t>Σ (NXW) = 1844</t>
  </si>
  <si>
    <t xml:space="preserve">    70 X 40</t>
  </si>
  <si>
    <t xml:space="preserve">     2800</t>
  </si>
  <si>
    <t>Note :</t>
  </si>
  <si>
    <t>*  Adding aggregate scores of students divided by total number of students appeared will give the mean aggregate out of 500.</t>
  </si>
  <si>
    <t>How to calculate Performance Index (for Stream / School)</t>
  </si>
  <si>
    <t>KENDRIYA VIDYALAYA JHUNJHUNU, JAIPUR REGION</t>
  </si>
  <si>
    <t>Total 500</t>
  </si>
  <si>
    <t>Below 33</t>
  </si>
  <si>
    <t>MATHS</t>
  </si>
  <si>
    <t xml:space="preserve">        =  414 X 100</t>
  </si>
  <si>
    <t>∑ (NXW) = 570</t>
  </si>
  <si>
    <t>sumer singh</t>
  </si>
  <si>
    <t>ANSHU</t>
  </si>
  <si>
    <t>DIVYA</t>
  </si>
  <si>
    <t>count=&gt;</t>
  </si>
  <si>
    <t>passed / Fail</t>
  </si>
  <si>
    <r>
      <t xml:space="preserve">                            </t>
    </r>
    <r>
      <rPr>
        <b/>
        <sz val="16"/>
        <color rgb="FFFF0000"/>
        <rFont val="Calibri"/>
        <family val="2"/>
        <scheme val="minor"/>
      </rPr>
      <t>School wise</t>
    </r>
    <r>
      <rPr>
        <b/>
        <sz val="16"/>
        <color theme="1"/>
        <rFont val="Calibri"/>
        <family val="2"/>
        <scheme val="minor"/>
      </rPr>
      <t xml:space="preserve"> Result Analysis  2020</t>
    </r>
  </si>
  <si>
    <t>ENGLISH</t>
  </si>
  <si>
    <t>HINDI</t>
  </si>
  <si>
    <t>Sumer Singh</t>
  </si>
  <si>
    <t>KENDRIYA   VIDYALAYA    JHUNJHUNU,    JAIPUR REGION</t>
  </si>
  <si>
    <t>Over All</t>
  </si>
  <si>
    <t>KV JHUNJHUNU           Over All Result Analysis Class-X</t>
  </si>
  <si>
    <t>AMAN KUMAR</t>
  </si>
  <si>
    <t>ANISHA</t>
  </si>
  <si>
    <t>AVISHA</t>
  </si>
  <si>
    <t>DEEPAK SINGH</t>
  </si>
  <si>
    <t>DHRUV</t>
  </si>
  <si>
    <t>DISHA JANU</t>
  </si>
  <si>
    <t>HIMANSHU</t>
  </si>
  <si>
    <t>IMARAN KHAN</t>
  </si>
  <si>
    <t>JYTI JANGIR</t>
  </si>
  <si>
    <t>KANIKA</t>
  </si>
  <si>
    <t>KOMAL</t>
  </si>
  <si>
    <t>KUMARI RENUKA</t>
  </si>
  <si>
    <t>NAVINA</t>
  </si>
  <si>
    <t>NIKHIL BUDANIA</t>
  </si>
  <si>
    <t>NIKHIL KUMAR</t>
  </si>
  <si>
    <t>NIKHILISH KUMAR</t>
  </si>
  <si>
    <t>PARAS BHOOKAL</t>
  </si>
  <si>
    <t>POOJA MAHALA</t>
  </si>
  <si>
    <t>POOJA</t>
  </si>
  <si>
    <t>PRANJAL</t>
  </si>
  <si>
    <t>PRITY SAHARAN</t>
  </si>
  <si>
    <t>PRIYANKA CHOUDHARY</t>
  </si>
  <si>
    <t>RISHIKA</t>
  </si>
  <si>
    <t>RITIKA</t>
  </si>
  <si>
    <t>RITURAJ</t>
  </si>
  <si>
    <t>ROHAN</t>
  </si>
  <si>
    <t>RONAK JAKHAR</t>
  </si>
  <si>
    <t>SAKSHAM</t>
  </si>
  <si>
    <t>SAKSHI SINGH</t>
  </si>
  <si>
    <t>SANGEETA</t>
  </si>
  <si>
    <t>SABINA BANU</t>
  </si>
  <si>
    <t>SHUBHAM KUMAR</t>
  </si>
  <si>
    <t>SAURABH DHANKHAR</t>
  </si>
  <si>
    <t>SUNNY JHAJHARIA</t>
  </si>
  <si>
    <t>TABUSHUM KHAN</t>
  </si>
  <si>
    <t>TAMANNA</t>
  </si>
  <si>
    <t>YASHSHAVI</t>
  </si>
  <si>
    <t>YUKTA RATHORE</t>
  </si>
  <si>
    <t>AAKASH VERMA</t>
  </si>
  <si>
    <t>AMAN KASHWA</t>
  </si>
  <si>
    <t>AMBIKA JANGIR</t>
  </si>
  <si>
    <t>ANKITA KUMARI</t>
  </si>
  <si>
    <t>ANKUSH NEHRA</t>
  </si>
  <si>
    <t>ARYAN DANGI</t>
  </si>
  <si>
    <t>DEEPAK KUMAR</t>
  </si>
  <si>
    <t>DEEPAK</t>
  </si>
  <si>
    <t>DISHANT KHADA</t>
  </si>
  <si>
    <t>DIVITA</t>
  </si>
  <si>
    <t>EKTA KUMARI</t>
  </si>
  <si>
    <t>HIMANSHU DARIYA</t>
  </si>
  <si>
    <t>KAJAL</t>
  </si>
  <si>
    <t>KESHAV JHAJHARIA</t>
  </si>
  <si>
    <t>KHUSBOO</t>
  </si>
  <si>
    <t>KHUSHI</t>
  </si>
  <si>
    <t>KUSHAY KUMAR</t>
  </si>
  <si>
    <t>MAMTA</t>
  </si>
  <si>
    <t>MANSHU KHAYALIA</t>
  </si>
  <si>
    <t>MAYANK POONIA</t>
  </si>
  <si>
    <t>MONIKA KUMARI</t>
  </si>
  <si>
    <t>MONIKA</t>
  </si>
  <si>
    <t>MUKIT KHAN</t>
  </si>
  <si>
    <t>NEHA CHOUDHARY</t>
  </si>
  <si>
    <t>NIKKI VERMA</t>
  </si>
  <si>
    <t>NITISH KUMAR</t>
  </si>
  <si>
    <t>RAHUL INDER</t>
  </si>
  <si>
    <t>REHAN CHAOUDHARY</t>
  </si>
  <si>
    <t>RISHIKA KANWAR</t>
  </si>
  <si>
    <t>RIYA RAO</t>
  </si>
  <si>
    <t>RONAK</t>
  </si>
  <si>
    <t>SHAHNOOL JAHAN</t>
  </si>
  <si>
    <t>TEENA</t>
  </si>
  <si>
    <t>VINEET CHAHAR</t>
  </si>
  <si>
    <t>VIPIN CHAHAR</t>
  </si>
  <si>
    <t>VIVEK KUMAR SAINI</t>
  </si>
  <si>
    <t>ANURAG AHALWAT</t>
  </si>
  <si>
    <t>NIKHIL</t>
  </si>
  <si>
    <t>ANUJ SHARMA</t>
  </si>
  <si>
    <t>NADEEM</t>
  </si>
  <si>
    <t>GARIMA</t>
  </si>
  <si>
    <t>SAHIL KHAN</t>
  </si>
  <si>
    <t>Hindi</t>
  </si>
  <si>
    <t>Maths</t>
  </si>
  <si>
    <t>Science</t>
  </si>
  <si>
    <t>Grade in Science</t>
  </si>
  <si>
    <t>S.Study</t>
  </si>
  <si>
    <t>Grade in S.Study</t>
  </si>
  <si>
    <t xml:space="preserve">B1 </t>
  </si>
  <si>
    <t>Total candidates appeared in class X:</t>
  </si>
  <si>
    <t>No of Boys out of Total appeared  in Class X:</t>
  </si>
  <si>
    <t>No of Girls out of Total appeared in Class X:</t>
  </si>
  <si>
    <t>Information regarding Result Analysis Class X – 2020</t>
  </si>
  <si>
    <r>
      <rPr>
        <b/>
        <sz val="14"/>
        <color rgb="FFFF0000"/>
        <rFont val="Calibri"/>
        <family val="2"/>
        <scheme val="minor"/>
      </rPr>
      <t>Subject wise</t>
    </r>
    <r>
      <rPr>
        <b/>
        <sz val="14"/>
        <color theme="1"/>
        <rFont val="Calibri"/>
        <family val="2"/>
        <scheme val="minor"/>
      </rPr>
      <t xml:space="preserve"> Result Analysis for Class X 2020</t>
    </r>
  </si>
  <si>
    <t>Teacher wise Result Analysis for Class X 2020</t>
  </si>
  <si>
    <t>SCIENCE</t>
  </si>
  <si>
    <t>S.STUDY</t>
  </si>
  <si>
    <t>TGT</t>
  </si>
  <si>
    <t>SH.OM PRAKASH</t>
  </si>
  <si>
    <t>SH. SURESH SAINI</t>
  </si>
  <si>
    <t>SH. VINAY KUMAR</t>
  </si>
  <si>
    <t>MS. SEEMA</t>
  </si>
  <si>
    <t>SH. RAJESH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</si>
</sst>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1" xfId="0" applyFill="1" applyBorder="1"/>
    <xf numFmtId="0" fontId="6" fillId="0" borderId="1" xfId="0" applyFont="1" applyBorder="1"/>
    <xf numFmtId="0" fontId="0" fillId="0" borderId="1" xfId="0" applyBorder="1" applyAlignment="1">
      <alignment horizontal="center"/>
    </xf>
    <xf numFmtId="0" fontId="0" fillId="4" borderId="1" xfId="0" applyFill="1" applyBorder="1"/>
    <xf numFmtId="0" fontId="4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vertical="top"/>
    </xf>
    <xf numFmtId="0" fontId="5" fillId="0" borderId="1" xfId="0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11" fillId="0" borderId="1" xfId="0" applyFont="1" applyBorder="1"/>
    <xf numFmtId="0" fontId="13" fillId="5" borderId="1" xfId="0" applyFont="1" applyFill="1" applyBorder="1"/>
    <xf numFmtId="0" fontId="15" fillId="2" borderId="1" xfId="0" applyFont="1" applyFill="1" applyBorder="1"/>
    <xf numFmtId="0" fontId="0" fillId="6" borderId="1" xfId="0" applyFill="1" applyBorder="1" applyAlignment="1">
      <alignment vertical="center" wrapText="1"/>
    </xf>
    <xf numFmtId="0" fontId="18" fillId="0" borderId="0" xfId="0" applyFont="1"/>
    <xf numFmtId="0" fontId="18" fillId="0" borderId="5" xfId="0" applyFont="1" applyBorder="1" applyAlignment="1">
      <alignment vertical="top" wrapText="1"/>
    </xf>
    <xf numFmtId="0" fontId="18" fillId="0" borderId="6" xfId="0" applyFont="1" applyBorder="1" applyAlignment="1">
      <alignment vertical="top" wrapText="1"/>
    </xf>
    <xf numFmtId="0" fontId="18" fillId="0" borderId="7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2" fillId="7" borderId="1" xfId="0" applyFont="1" applyFill="1" applyBorder="1"/>
    <xf numFmtId="0" fontId="21" fillId="8" borderId="1" xfId="0" applyFont="1" applyFill="1" applyBorder="1"/>
    <xf numFmtId="0" fontId="1" fillId="8" borderId="1" xfId="0" applyFont="1" applyFill="1" applyBorder="1"/>
    <xf numFmtId="2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4" fontId="0" fillId="4" borderId="1" xfId="0" applyNumberFormat="1" applyFill="1" applyBorder="1"/>
    <xf numFmtId="0" fontId="22" fillId="0" borderId="1" xfId="0" applyFont="1" applyBorder="1" applyAlignment="1">
      <alignment horizontal="left"/>
    </xf>
    <xf numFmtId="0" fontId="0" fillId="5" borderId="0" xfId="0" applyFill="1"/>
    <xf numFmtId="0" fontId="0" fillId="10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13" borderId="1" xfId="0" applyFill="1" applyBorder="1" applyAlignment="1">
      <alignment horizontal="left"/>
    </xf>
    <xf numFmtId="0" fontId="0" fillId="13" borderId="0" xfId="0" applyFill="1"/>
    <xf numFmtId="0" fontId="3" fillId="6" borderId="1" xfId="0" applyFont="1" applyFill="1" applyBorder="1" applyAlignment="1">
      <alignment horizontal="left" vertical="center" wrapText="1"/>
    </xf>
    <xf numFmtId="1" fontId="22" fillId="2" borderId="1" xfId="0" applyNumberFormat="1" applyFont="1" applyFill="1" applyBorder="1" applyAlignment="1">
      <alignment horizontal="left"/>
    </xf>
    <xf numFmtId="0" fontId="22" fillId="2" borderId="1" xfId="0" applyFont="1" applyFill="1" applyBorder="1" applyAlignment="1">
      <alignment horizontal="left"/>
    </xf>
    <xf numFmtId="0" fontId="22" fillId="9" borderId="1" xfId="0" applyFont="1" applyFill="1" applyBorder="1" applyAlignment="1">
      <alignment horizontal="left"/>
    </xf>
    <xf numFmtId="0" fontId="22" fillId="10" borderId="1" xfId="0" applyFont="1" applyFill="1" applyBorder="1" applyAlignment="1">
      <alignment horizontal="left"/>
    </xf>
    <xf numFmtId="0" fontId="23" fillId="2" borderId="1" xfId="0" applyFont="1" applyFill="1" applyBorder="1" applyAlignment="1">
      <alignment horizontal="left"/>
    </xf>
    <xf numFmtId="1" fontId="22" fillId="0" borderId="1" xfId="0" applyNumberFormat="1" applyFont="1" applyBorder="1" applyAlignment="1">
      <alignment horizontal="left"/>
    </xf>
    <xf numFmtId="0" fontId="20" fillId="2" borderId="1" xfId="0" applyFont="1" applyFill="1" applyBorder="1" applyAlignment="1">
      <alignment horizontal="left" vertical="center" wrapText="1"/>
    </xf>
    <xf numFmtId="1" fontId="22" fillId="2" borderId="1" xfId="0" applyNumberFormat="1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9" borderId="1" xfId="0" applyFont="1" applyFill="1" applyBorder="1" applyAlignment="1">
      <alignment horizontal="left" vertical="center" wrapText="1"/>
    </xf>
    <xf numFmtId="0" fontId="22" fillId="10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1" fontId="0" fillId="13" borderId="1" xfId="0" applyNumberFormat="1" applyFill="1" applyBorder="1" applyAlignment="1">
      <alignment horizontal="left"/>
    </xf>
    <xf numFmtId="1" fontId="20" fillId="2" borderId="1" xfId="0" applyNumberFormat="1" applyFont="1" applyFill="1" applyBorder="1" applyAlignment="1">
      <alignment horizontal="left" vertical="center" wrapText="1"/>
    </xf>
    <xf numFmtId="0" fontId="20" fillId="9" borderId="1" xfId="0" applyFont="1" applyFill="1" applyBorder="1" applyAlignment="1">
      <alignment horizontal="left" vertical="center" wrapText="1"/>
    </xf>
    <xf numFmtId="0" fontId="0" fillId="9" borderId="1" xfId="0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1" fontId="20" fillId="13" borderId="1" xfId="0" applyNumberFormat="1" applyFont="1" applyFill="1" applyBorder="1" applyAlignment="1">
      <alignment horizontal="left" vertical="center" wrapText="1"/>
    </xf>
    <xf numFmtId="0" fontId="20" fillId="13" borderId="1" xfId="0" applyFont="1" applyFill="1" applyBorder="1" applyAlignment="1">
      <alignment horizontal="left" vertical="center" wrapText="1"/>
    </xf>
    <xf numFmtId="0" fontId="7" fillId="5" borderId="9" xfId="0" applyFont="1" applyFill="1" applyBorder="1" applyAlignment="1">
      <alignment horizontal="left"/>
    </xf>
    <xf numFmtId="0" fontId="1" fillId="5" borderId="0" xfId="0" applyFont="1" applyFill="1"/>
    <xf numFmtId="1" fontId="24" fillId="5" borderId="1" xfId="0" applyNumberFormat="1" applyFont="1" applyFill="1" applyBorder="1" applyAlignment="1">
      <alignment horizontal="right"/>
    </xf>
    <xf numFmtId="1" fontId="0" fillId="4" borderId="1" xfId="0" applyNumberFormat="1" applyFill="1" applyBorder="1"/>
    <xf numFmtId="0" fontId="25" fillId="13" borderId="1" xfId="0" applyFont="1" applyFill="1" applyBorder="1" applyAlignment="1">
      <alignment horizontal="left"/>
    </xf>
    <xf numFmtId="0" fontId="25" fillId="12" borderId="1" xfId="0" applyFont="1" applyFill="1" applyBorder="1" applyAlignment="1">
      <alignment horizontal="left"/>
    </xf>
    <xf numFmtId="0" fontId="25" fillId="11" borderId="1" xfId="0" applyFont="1" applyFill="1" applyBorder="1" applyAlignment="1">
      <alignment horizontal="left"/>
    </xf>
    <xf numFmtId="0" fontId="25" fillId="11" borderId="1" xfId="0" applyFont="1" applyFill="1" applyBorder="1" applyAlignment="1">
      <alignment horizontal="left" vertical="top" wrapText="1"/>
    </xf>
    <xf numFmtId="0" fontId="25" fillId="13" borderId="1" xfId="0" applyFont="1" applyFill="1" applyBorder="1" applyAlignment="1">
      <alignment horizontal="left" vertical="top" wrapText="1"/>
    </xf>
    <xf numFmtId="0" fontId="25" fillId="12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top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25" fillId="8" borderId="1" xfId="0" applyFont="1" applyFill="1" applyBorder="1" applyAlignment="1">
      <alignment horizontal="left"/>
    </xf>
    <xf numFmtId="0" fontId="25" fillId="8" borderId="1" xfId="0" applyFont="1" applyFill="1" applyBorder="1" applyAlignment="1">
      <alignment horizontal="left" vertical="top" wrapText="1"/>
    </xf>
    <xf numFmtId="0" fontId="3" fillId="6" borderId="10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/>
    <xf numFmtId="0" fontId="14" fillId="3" borderId="1" xfId="0" applyFont="1" applyFill="1" applyBorder="1" applyAlignment="1"/>
    <xf numFmtId="0" fontId="10" fillId="5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3" fillId="3" borderId="1" xfId="0" applyFont="1" applyFill="1" applyBorder="1"/>
    <xf numFmtId="0" fontId="1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/>
    <xf numFmtId="0" fontId="10" fillId="2" borderId="1" xfId="0" applyFont="1" applyFill="1" applyBorder="1" applyAlignment="1"/>
    <xf numFmtId="0" fontId="13" fillId="2" borderId="1" xfId="0" applyFont="1" applyFill="1" applyBorder="1" applyAlignment="1"/>
    <xf numFmtId="0" fontId="16" fillId="15" borderId="2" xfId="0" applyFont="1" applyFill="1" applyBorder="1" applyAlignment="1">
      <alignment horizontal="center"/>
    </xf>
    <xf numFmtId="0" fontId="16" fillId="15" borderId="3" xfId="0" applyFont="1" applyFill="1" applyBorder="1" applyAlignment="1">
      <alignment horizontal="center"/>
    </xf>
    <xf numFmtId="0" fontId="16" fillId="15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vertical="center" wrapText="1"/>
    </xf>
    <xf numFmtId="0" fontId="1" fillId="14" borderId="1" xfId="0" applyFont="1" applyFill="1" applyBorder="1" applyAlignment="1">
      <alignment vertical="center" wrapText="1"/>
    </xf>
    <xf numFmtId="0" fontId="9" fillId="3" borderId="1" xfId="0" applyFont="1" applyFill="1" applyBorder="1"/>
    <xf numFmtId="0" fontId="1" fillId="3" borderId="1" xfId="0" applyFont="1" applyFill="1" applyBorder="1" applyAlignment="1">
      <alignment vertical="center"/>
    </xf>
    <xf numFmtId="0" fontId="8" fillId="15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vertical="center"/>
    </xf>
    <xf numFmtId="0" fontId="1" fillId="10" borderId="1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vertical="center"/>
    </xf>
    <xf numFmtId="0" fontId="1" fillId="10" borderId="1" xfId="0" applyFont="1" applyFill="1" applyBorder="1" applyAlignment="1"/>
    <xf numFmtId="0" fontId="0" fillId="10" borderId="1" xfId="0" applyFill="1" applyBorder="1" applyAlignment="1"/>
    <xf numFmtId="0" fontId="1" fillId="10" borderId="1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tabSelected="1" workbookViewId="0">
      <pane xSplit="11" ySplit="8" topLeftCell="L9" activePane="bottomRight" state="frozen"/>
      <selection pane="topRight" activeCell="J1" sqref="J1"/>
      <selection pane="bottomLeft" activeCell="A9" sqref="A9"/>
      <selection pane="bottomRight" activeCell="R10" sqref="R10"/>
    </sheetView>
  </sheetViews>
  <sheetFormatPr defaultRowHeight="15" x14ac:dyDescent="0.25"/>
  <cols>
    <col min="1" max="1" width="7.7109375" customWidth="1"/>
    <col min="2" max="2" width="12.28515625" customWidth="1"/>
    <col min="3" max="3" width="24.7109375" customWidth="1"/>
    <col min="4" max="4" width="9.140625" customWidth="1"/>
    <col min="5" max="5" width="8" customWidth="1"/>
    <col min="9" max="9" width="7.7109375" customWidth="1"/>
    <col min="10" max="10" width="8.140625" customWidth="1"/>
    <col min="11" max="11" width="8.42578125" customWidth="1"/>
    <col min="12" max="12" width="10.140625" customWidth="1"/>
    <col min="13" max="13" width="10" customWidth="1"/>
    <col min="14" max="14" width="9.140625" customWidth="1"/>
    <col min="15" max="15" width="10" customWidth="1"/>
  </cols>
  <sheetData>
    <row r="1" spans="1:16" ht="21" x14ac:dyDescent="0.35">
      <c r="A1" s="66" t="s">
        <v>109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21" x14ac:dyDescent="0.25">
      <c r="A2" s="67" t="s">
        <v>111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ht="60" x14ac:dyDescent="0.25">
      <c r="A3" s="36" t="s">
        <v>0</v>
      </c>
      <c r="B3" s="36" t="s">
        <v>1</v>
      </c>
      <c r="C3" s="36" t="s">
        <v>2</v>
      </c>
      <c r="D3" s="36" t="s">
        <v>12</v>
      </c>
      <c r="E3" s="36" t="s">
        <v>3</v>
      </c>
      <c r="F3" s="36" t="s">
        <v>22</v>
      </c>
      <c r="G3" s="36" t="s">
        <v>192</v>
      </c>
      <c r="H3" s="36" t="s">
        <v>24</v>
      </c>
      <c r="I3" s="36" t="s">
        <v>193</v>
      </c>
      <c r="J3" s="36" t="s">
        <v>23</v>
      </c>
      <c r="K3" s="36" t="s">
        <v>194</v>
      </c>
      <c r="L3" s="36" t="s">
        <v>195</v>
      </c>
      <c r="M3" s="36" t="s">
        <v>196</v>
      </c>
      <c r="N3" s="36" t="s">
        <v>197</v>
      </c>
      <c r="O3" s="36" t="s">
        <v>95</v>
      </c>
      <c r="P3" s="36" t="s">
        <v>5</v>
      </c>
    </row>
    <row r="4" spans="1:16" ht="15.75" x14ac:dyDescent="0.25">
      <c r="A4" s="62">
        <v>1</v>
      </c>
      <c r="B4" s="62">
        <v>11178227</v>
      </c>
      <c r="C4" s="62" t="s">
        <v>112</v>
      </c>
      <c r="D4" s="63" t="s">
        <v>14</v>
      </c>
      <c r="E4" s="37">
        <v>97</v>
      </c>
      <c r="F4" s="38" t="s">
        <v>25</v>
      </c>
      <c r="G4" s="39">
        <v>92</v>
      </c>
      <c r="H4" s="39" t="s">
        <v>25</v>
      </c>
      <c r="I4" s="38">
        <v>99</v>
      </c>
      <c r="J4" s="38" t="s">
        <v>25</v>
      </c>
      <c r="K4" s="40">
        <v>93</v>
      </c>
      <c r="L4" s="40" t="s">
        <v>25</v>
      </c>
      <c r="M4" s="41">
        <v>98</v>
      </c>
      <c r="N4" s="41" t="s">
        <v>25</v>
      </c>
      <c r="O4" s="42">
        <f>E4+G4+I4+K4+M4</f>
        <v>479</v>
      </c>
      <c r="P4" s="30">
        <f>O4/5</f>
        <v>95.8</v>
      </c>
    </row>
    <row r="5" spans="1:16" ht="15.75" x14ac:dyDescent="0.25">
      <c r="A5" s="62">
        <v>2</v>
      </c>
      <c r="B5" s="62">
        <v>11178228</v>
      </c>
      <c r="C5" s="62" t="s">
        <v>112</v>
      </c>
      <c r="D5" s="63" t="s">
        <v>14</v>
      </c>
      <c r="E5" s="37">
        <v>78</v>
      </c>
      <c r="F5" s="38" t="s">
        <v>28</v>
      </c>
      <c r="G5" s="39">
        <v>76</v>
      </c>
      <c r="H5" s="39" t="s">
        <v>28</v>
      </c>
      <c r="I5" s="38">
        <v>90</v>
      </c>
      <c r="J5" s="38" t="s">
        <v>26</v>
      </c>
      <c r="K5" s="40">
        <v>56</v>
      </c>
      <c r="L5" s="40" t="s">
        <v>29</v>
      </c>
      <c r="M5" s="41">
        <v>75</v>
      </c>
      <c r="N5" s="41" t="s">
        <v>28</v>
      </c>
      <c r="O5" s="42">
        <f t="shared" ref="O5:O68" si="0">E5+G5+I5+K5+M5</f>
        <v>375</v>
      </c>
      <c r="P5" s="30">
        <f t="shared" ref="P5:P68" si="1">O5/5</f>
        <v>75</v>
      </c>
    </row>
    <row r="6" spans="1:16" ht="15.75" x14ac:dyDescent="0.25">
      <c r="A6" s="62">
        <v>3</v>
      </c>
      <c r="B6" s="62">
        <v>11178229</v>
      </c>
      <c r="C6" s="62" t="s">
        <v>113</v>
      </c>
      <c r="D6" s="63" t="s">
        <v>13</v>
      </c>
      <c r="E6" s="37">
        <v>82</v>
      </c>
      <c r="F6" s="38" t="s">
        <v>27</v>
      </c>
      <c r="G6" s="39">
        <v>72</v>
      </c>
      <c r="H6" s="39" t="s">
        <v>29</v>
      </c>
      <c r="I6" s="38">
        <v>82</v>
      </c>
      <c r="J6" s="38" t="s">
        <v>26</v>
      </c>
      <c r="K6" s="40">
        <v>68</v>
      </c>
      <c r="L6" s="40" t="s">
        <v>27</v>
      </c>
      <c r="M6" s="41">
        <v>73</v>
      </c>
      <c r="N6" s="41" t="s">
        <v>29</v>
      </c>
      <c r="O6" s="42">
        <f t="shared" si="0"/>
        <v>377</v>
      </c>
      <c r="P6" s="30">
        <f t="shared" si="1"/>
        <v>75.400000000000006</v>
      </c>
    </row>
    <row r="7" spans="1:16" ht="15.75" x14ac:dyDescent="0.25">
      <c r="A7" s="62">
        <v>4</v>
      </c>
      <c r="B7" s="62">
        <v>11178230</v>
      </c>
      <c r="C7" s="62" t="s">
        <v>113</v>
      </c>
      <c r="D7" s="63" t="s">
        <v>13</v>
      </c>
      <c r="E7" s="37">
        <v>93</v>
      </c>
      <c r="F7" s="38" t="s">
        <v>25</v>
      </c>
      <c r="G7" s="39">
        <v>94</v>
      </c>
      <c r="H7" s="39" t="s">
        <v>25</v>
      </c>
      <c r="I7" s="38">
        <v>90</v>
      </c>
      <c r="J7" s="38" t="s">
        <v>26</v>
      </c>
      <c r="K7" s="40">
        <v>80</v>
      </c>
      <c r="L7" s="40" t="s">
        <v>26</v>
      </c>
      <c r="M7" s="41">
        <v>81</v>
      </c>
      <c r="N7" s="41" t="s">
        <v>28</v>
      </c>
      <c r="O7" s="42">
        <f t="shared" si="0"/>
        <v>438</v>
      </c>
      <c r="P7" s="30">
        <f t="shared" si="1"/>
        <v>87.6</v>
      </c>
    </row>
    <row r="8" spans="1:16" ht="15.75" x14ac:dyDescent="0.25">
      <c r="A8" s="62">
        <v>5</v>
      </c>
      <c r="B8" s="62">
        <v>11178231</v>
      </c>
      <c r="C8" s="62" t="s">
        <v>114</v>
      </c>
      <c r="D8" s="63" t="s">
        <v>13</v>
      </c>
      <c r="E8" s="37">
        <v>80</v>
      </c>
      <c r="F8" s="38" t="s">
        <v>28</v>
      </c>
      <c r="G8" s="39">
        <v>82</v>
      </c>
      <c r="H8" s="39" t="s">
        <v>27</v>
      </c>
      <c r="I8" s="38">
        <v>78</v>
      </c>
      <c r="J8" s="38" t="s">
        <v>27</v>
      </c>
      <c r="K8" s="40">
        <v>53</v>
      </c>
      <c r="L8" s="40" t="s">
        <v>29</v>
      </c>
      <c r="M8" s="41">
        <v>67</v>
      </c>
      <c r="N8" s="41" t="s">
        <v>29</v>
      </c>
      <c r="O8" s="42">
        <f t="shared" si="0"/>
        <v>360</v>
      </c>
      <c r="P8" s="30">
        <f t="shared" si="1"/>
        <v>72</v>
      </c>
    </row>
    <row r="9" spans="1:16" ht="15.75" x14ac:dyDescent="0.25">
      <c r="A9" s="62">
        <v>6</v>
      </c>
      <c r="B9" s="62">
        <v>11178232</v>
      </c>
      <c r="C9" s="62" t="s">
        <v>115</v>
      </c>
      <c r="D9" s="63" t="s">
        <v>14</v>
      </c>
      <c r="E9" s="37">
        <v>84</v>
      </c>
      <c r="F9" s="38" t="s">
        <v>27</v>
      </c>
      <c r="G9" s="39">
        <v>81</v>
      </c>
      <c r="H9" s="39" t="s">
        <v>198</v>
      </c>
      <c r="I9" s="38">
        <v>83</v>
      </c>
      <c r="J9" s="38" t="s">
        <v>26</v>
      </c>
      <c r="K9" s="40">
        <v>71</v>
      </c>
      <c r="L9" s="40" t="s">
        <v>27</v>
      </c>
      <c r="M9" s="41">
        <v>82</v>
      </c>
      <c r="N9" s="41" t="s">
        <v>27</v>
      </c>
      <c r="O9" s="42">
        <f t="shared" si="0"/>
        <v>401</v>
      </c>
      <c r="P9" s="30">
        <f t="shared" si="1"/>
        <v>80.2</v>
      </c>
    </row>
    <row r="10" spans="1:16" ht="15.75" x14ac:dyDescent="0.25">
      <c r="A10" s="62">
        <v>7</v>
      </c>
      <c r="B10" s="62">
        <v>11178233</v>
      </c>
      <c r="C10" s="62" t="s">
        <v>116</v>
      </c>
      <c r="D10" s="63" t="s">
        <v>14</v>
      </c>
      <c r="E10" s="37">
        <v>91</v>
      </c>
      <c r="F10" s="38" t="s">
        <v>26</v>
      </c>
      <c r="G10" s="39">
        <v>91</v>
      </c>
      <c r="H10" s="39" t="s">
        <v>25</v>
      </c>
      <c r="I10" s="38">
        <v>100</v>
      </c>
      <c r="J10" s="38" t="s">
        <v>25</v>
      </c>
      <c r="K10" s="40">
        <v>84</v>
      </c>
      <c r="L10" s="40" t="s">
        <v>26</v>
      </c>
      <c r="M10" s="41">
        <v>95</v>
      </c>
      <c r="N10" s="41" t="s">
        <v>25</v>
      </c>
      <c r="O10" s="42">
        <f t="shared" si="0"/>
        <v>461</v>
      </c>
      <c r="P10" s="30">
        <f t="shared" si="1"/>
        <v>92.2</v>
      </c>
    </row>
    <row r="11" spans="1:16" ht="15.75" x14ac:dyDescent="0.25">
      <c r="A11" s="62">
        <v>8</v>
      </c>
      <c r="B11" s="62">
        <v>11178234</v>
      </c>
      <c r="C11" s="62" t="s">
        <v>117</v>
      </c>
      <c r="D11" s="63" t="s">
        <v>13</v>
      </c>
      <c r="E11" s="44">
        <v>90</v>
      </c>
      <c r="F11" s="45" t="s">
        <v>26</v>
      </c>
      <c r="G11" s="46">
        <v>90</v>
      </c>
      <c r="H11" s="46" t="s">
        <v>26</v>
      </c>
      <c r="I11" s="38">
        <v>89</v>
      </c>
      <c r="J11" s="38" t="s">
        <v>26</v>
      </c>
      <c r="K11" s="40">
        <v>70</v>
      </c>
      <c r="L11" s="40" t="s">
        <v>27</v>
      </c>
      <c r="M11" s="41">
        <v>81</v>
      </c>
      <c r="N11" s="41" t="s">
        <v>28</v>
      </c>
      <c r="O11" s="42">
        <f t="shared" si="0"/>
        <v>420</v>
      </c>
      <c r="P11" s="30">
        <f t="shared" si="1"/>
        <v>84</v>
      </c>
    </row>
    <row r="12" spans="1:16" ht="15.75" x14ac:dyDescent="0.25">
      <c r="A12" s="62">
        <v>9</v>
      </c>
      <c r="B12" s="62">
        <v>11178235</v>
      </c>
      <c r="C12" s="62" t="s">
        <v>102</v>
      </c>
      <c r="D12" s="63" t="s">
        <v>13</v>
      </c>
      <c r="E12" s="37">
        <v>92</v>
      </c>
      <c r="F12" s="38" t="s">
        <v>25</v>
      </c>
      <c r="G12" s="39">
        <v>94</v>
      </c>
      <c r="H12" s="39" t="s">
        <v>25</v>
      </c>
      <c r="I12" s="38">
        <v>97</v>
      </c>
      <c r="J12" s="38" t="s">
        <v>25</v>
      </c>
      <c r="K12" s="40">
        <v>82</v>
      </c>
      <c r="L12" s="40" t="s">
        <v>26</v>
      </c>
      <c r="M12" s="41">
        <v>95</v>
      </c>
      <c r="N12" s="41" t="s">
        <v>25</v>
      </c>
      <c r="O12" s="42">
        <f t="shared" si="0"/>
        <v>460</v>
      </c>
      <c r="P12" s="30">
        <f t="shared" si="1"/>
        <v>92</v>
      </c>
    </row>
    <row r="13" spans="1:16" ht="15.75" x14ac:dyDescent="0.25">
      <c r="A13" s="62">
        <v>10</v>
      </c>
      <c r="B13" s="62">
        <v>11178236</v>
      </c>
      <c r="C13" s="62" t="s">
        <v>118</v>
      </c>
      <c r="D13" s="63" t="s">
        <v>14</v>
      </c>
      <c r="E13" s="37">
        <v>88</v>
      </c>
      <c r="F13" s="38" t="s">
        <v>26</v>
      </c>
      <c r="G13" s="39">
        <v>90</v>
      </c>
      <c r="H13" s="39" t="s">
        <v>26</v>
      </c>
      <c r="I13" s="38">
        <v>95</v>
      </c>
      <c r="J13" s="38" t="s">
        <v>25</v>
      </c>
      <c r="K13" s="40">
        <v>79</v>
      </c>
      <c r="L13" s="40" t="s">
        <v>26</v>
      </c>
      <c r="M13" s="41">
        <v>95</v>
      </c>
      <c r="N13" s="41" t="s">
        <v>25</v>
      </c>
      <c r="O13" s="42">
        <f t="shared" si="0"/>
        <v>447</v>
      </c>
      <c r="P13" s="30">
        <f t="shared" si="1"/>
        <v>89.4</v>
      </c>
    </row>
    <row r="14" spans="1:16" ht="15.75" x14ac:dyDescent="0.25">
      <c r="A14" s="62">
        <v>11</v>
      </c>
      <c r="B14" s="62">
        <v>11178237</v>
      </c>
      <c r="C14" s="62" t="s">
        <v>119</v>
      </c>
      <c r="D14" s="63" t="s">
        <v>14</v>
      </c>
      <c r="E14" s="37">
        <v>81</v>
      </c>
      <c r="F14" s="38" t="s">
        <v>27</v>
      </c>
      <c r="G14" s="39">
        <v>86</v>
      </c>
      <c r="H14" s="39" t="s">
        <v>26</v>
      </c>
      <c r="I14" s="38">
        <v>87</v>
      </c>
      <c r="J14" s="38" t="s">
        <v>26</v>
      </c>
      <c r="K14" s="40">
        <v>76</v>
      </c>
      <c r="L14" s="40" t="s">
        <v>26</v>
      </c>
      <c r="M14" s="41">
        <v>86</v>
      </c>
      <c r="N14" s="41" t="s">
        <v>27</v>
      </c>
      <c r="O14" s="42">
        <f t="shared" si="0"/>
        <v>416</v>
      </c>
      <c r="P14" s="30">
        <f t="shared" si="1"/>
        <v>83.2</v>
      </c>
    </row>
    <row r="15" spans="1:16" ht="15.75" x14ac:dyDescent="0.25">
      <c r="A15" s="62">
        <v>12</v>
      </c>
      <c r="B15" s="62">
        <v>11178238</v>
      </c>
      <c r="C15" s="62" t="s">
        <v>120</v>
      </c>
      <c r="D15" s="63" t="s">
        <v>13</v>
      </c>
      <c r="E15" s="37">
        <v>69</v>
      </c>
      <c r="F15" s="38" t="s">
        <v>29</v>
      </c>
      <c r="G15" s="39">
        <v>78</v>
      </c>
      <c r="H15" s="39" t="s">
        <v>28</v>
      </c>
      <c r="I15" s="38">
        <v>63</v>
      </c>
      <c r="J15" s="38" t="s">
        <v>28</v>
      </c>
      <c r="K15" s="40">
        <v>47</v>
      </c>
      <c r="L15" s="40" t="s">
        <v>30</v>
      </c>
      <c r="M15" s="41">
        <v>71</v>
      </c>
      <c r="N15" s="41" t="s">
        <v>29</v>
      </c>
      <c r="O15" s="42">
        <f t="shared" si="0"/>
        <v>328</v>
      </c>
      <c r="P15" s="30">
        <f t="shared" si="1"/>
        <v>65.599999999999994</v>
      </c>
    </row>
    <row r="16" spans="1:16" ht="15.75" x14ac:dyDescent="0.25">
      <c r="A16" s="62">
        <v>13</v>
      </c>
      <c r="B16" s="62">
        <v>11178239</v>
      </c>
      <c r="C16" s="62" t="s">
        <v>121</v>
      </c>
      <c r="D16" s="63" t="s">
        <v>13</v>
      </c>
      <c r="E16" s="37">
        <v>85</v>
      </c>
      <c r="F16" s="38" t="s">
        <v>27</v>
      </c>
      <c r="G16" s="39">
        <v>90</v>
      </c>
      <c r="H16" s="39" t="s">
        <v>26</v>
      </c>
      <c r="I16" s="38">
        <v>96</v>
      </c>
      <c r="J16" s="38" t="s">
        <v>25</v>
      </c>
      <c r="K16" s="40">
        <v>70</v>
      </c>
      <c r="L16" s="40" t="s">
        <v>27</v>
      </c>
      <c r="M16" s="41">
        <v>85</v>
      </c>
      <c r="N16" s="41" t="s">
        <v>27</v>
      </c>
      <c r="O16" s="42">
        <f t="shared" si="0"/>
        <v>426</v>
      </c>
      <c r="P16" s="30">
        <f t="shared" si="1"/>
        <v>85.2</v>
      </c>
    </row>
    <row r="17" spans="1:16" ht="15.75" x14ac:dyDescent="0.25">
      <c r="A17" s="62">
        <v>14</v>
      </c>
      <c r="B17" s="62">
        <v>11178240</v>
      </c>
      <c r="C17" s="62" t="s">
        <v>122</v>
      </c>
      <c r="D17" s="63" t="s">
        <v>13</v>
      </c>
      <c r="E17" s="37">
        <v>86</v>
      </c>
      <c r="F17" s="38" t="s">
        <v>26</v>
      </c>
      <c r="G17" s="39">
        <v>81</v>
      </c>
      <c r="H17" s="39" t="s">
        <v>27</v>
      </c>
      <c r="I17" s="38">
        <v>74</v>
      </c>
      <c r="J17" s="38" t="s">
        <v>27</v>
      </c>
      <c r="K17" s="40">
        <v>61</v>
      </c>
      <c r="L17" s="40" t="s">
        <v>28</v>
      </c>
      <c r="M17" s="41">
        <v>73</v>
      </c>
      <c r="N17" s="41" t="s">
        <v>29</v>
      </c>
      <c r="O17" s="42">
        <f t="shared" si="0"/>
        <v>375</v>
      </c>
      <c r="P17" s="30">
        <f t="shared" si="1"/>
        <v>75</v>
      </c>
    </row>
    <row r="18" spans="1:16" ht="15.75" x14ac:dyDescent="0.25">
      <c r="A18" s="62">
        <v>15</v>
      </c>
      <c r="B18" s="62">
        <v>11178241</v>
      </c>
      <c r="C18" s="62" t="s">
        <v>123</v>
      </c>
      <c r="D18" s="63" t="s">
        <v>13</v>
      </c>
      <c r="E18" s="37">
        <v>80</v>
      </c>
      <c r="F18" s="38" t="s">
        <v>28</v>
      </c>
      <c r="G18" s="39">
        <v>89</v>
      </c>
      <c r="H18" s="39" t="s">
        <v>26</v>
      </c>
      <c r="I18" s="38">
        <v>92</v>
      </c>
      <c r="J18" s="38" t="s">
        <v>25</v>
      </c>
      <c r="K18" s="40">
        <v>87</v>
      </c>
      <c r="L18" s="40" t="s">
        <v>25</v>
      </c>
      <c r="M18" s="41">
        <v>86</v>
      </c>
      <c r="N18" s="41" t="s">
        <v>27</v>
      </c>
      <c r="O18" s="42">
        <f t="shared" si="0"/>
        <v>434</v>
      </c>
      <c r="P18" s="30">
        <f t="shared" si="1"/>
        <v>86.8</v>
      </c>
    </row>
    <row r="19" spans="1:16" ht="15.75" x14ac:dyDescent="0.25">
      <c r="A19" s="62">
        <v>16</v>
      </c>
      <c r="B19" s="62">
        <v>11178242</v>
      </c>
      <c r="C19" s="62" t="s">
        <v>124</v>
      </c>
      <c r="D19" s="63" t="s">
        <v>13</v>
      </c>
      <c r="E19" s="37">
        <v>91</v>
      </c>
      <c r="F19" s="38" t="s">
        <v>26</v>
      </c>
      <c r="G19" s="39">
        <v>93</v>
      </c>
      <c r="H19" s="39" t="s">
        <v>25</v>
      </c>
      <c r="I19" s="38">
        <v>93</v>
      </c>
      <c r="J19" s="38" t="s">
        <v>25</v>
      </c>
      <c r="K19" s="40">
        <v>80</v>
      </c>
      <c r="L19" s="40" t="s">
        <v>26</v>
      </c>
      <c r="M19" s="41">
        <v>93</v>
      </c>
      <c r="N19" s="41" t="s">
        <v>26</v>
      </c>
      <c r="O19" s="42">
        <f t="shared" si="0"/>
        <v>450</v>
      </c>
      <c r="P19" s="30">
        <f t="shared" si="1"/>
        <v>90</v>
      </c>
    </row>
    <row r="20" spans="1:16" ht="15.75" x14ac:dyDescent="0.25">
      <c r="A20" s="62">
        <v>17</v>
      </c>
      <c r="B20" s="62">
        <v>11178243</v>
      </c>
      <c r="C20" s="62" t="s">
        <v>125</v>
      </c>
      <c r="D20" s="63" t="s">
        <v>14</v>
      </c>
      <c r="E20" s="37">
        <v>68</v>
      </c>
      <c r="F20" s="38" t="s">
        <v>30</v>
      </c>
      <c r="G20" s="39">
        <v>70</v>
      </c>
      <c r="H20" s="39" t="s">
        <v>29</v>
      </c>
      <c r="I20" s="38">
        <v>48</v>
      </c>
      <c r="J20" s="38" t="s">
        <v>30</v>
      </c>
      <c r="K20" s="40">
        <v>52</v>
      </c>
      <c r="L20" s="40" t="s">
        <v>29</v>
      </c>
      <c r="M20" s="41">
        <v>51</v>
      </c>
      <c r="N20" s="41" t="s">
        <v>31</v>
      </c>
      <c r="O20" s="42">
        <f t="shared" si="0"/>
        <v>289</v>
      </c>
      <c r="P20" s="30">
        <f t="shared" si="1"/>
        <v>57.8</v>
      </c>
    </row>
    <row r="21" spans="1:16" ht="15.75" x14ac:dyDescent="0.25">
      <c r="A21" s="62">
        <v>18</v>
      </c>
      <c r="B21" s="62">
        <v>11178244</v>
      </c>
      <c r="C21" s="62" t="s">
        <v>126</v>
      </c>
      <c r="D21" s="63" t="s">
        <v>14</v>
      </c>
      <c r="E21" s="37">
        <v>59</v>
      </c>
      <c r="F21" s="38" t="s">
        <v>31</v>
      </c>
      <c r="G21" s="39">
        <v>62</v>
      </c>
      <c r="H21" s="39" t="s">
        <v>30</v>
      </c>
      <c r="I21" s="38">
        <v>52</v>
      </c>
      <c r="J21" s="38" t="s">
        <v>29</v>
      </c>
      <c r="K21" s="40">
        <v>46</v>
      </c>
      <c r="L21" s="40" t="s">
        <v>30</v>
      </c>
      <c r="M21" s="41">
        <v>63</v>
      </c>
      <c r="N21" s="41" t="s">
        <v>30</v>
      </c>
      <c r="O21" s="42">
        <f t="shared" si="0"/>
        <v>282</v>
      </c>
      <c r="P21" s="30">
        <f t="shared" si="1"/>
        <v>56.4</v>
      </c>
    </row>
    <row r="22" spans="1:16" ht="15.75" x14ac:dyDescent="0.25">
      <c r="A22" s="62">
        <v>19</v>
      </c>
      <c r="B22" s="62">
        <v>11178245</v>
      </c>
      <c r="C22" s="62" t="s">
        <v>127</v>
      </c>
      <c r="D22" s="63" t="s">
        <v>14</v>
      </c>
      <c r="E22" s="37">
        <v>86</v>
      </c>
      <c r="F22" s="38" t="s">
        <v>25</v>
      </c>
      <c r="G22" s="39">
        <v>81</v>
      </c>
      <c r="H22" s="39" t="s">
        <v>27</v>
      </c>
      <c r="I22" s="38">
        <v>68</v>
      </c>
      <c r="J22" s="38" t="s">
        <v>28</v>
      </c>
      <c r="K22" s="40">
        <v>61</v>
      </c>
      <c r="L22" s="40" t="s">
        <v>28</v>
      </c>
      <c r="M22" s="41">
        <v>61</v>
      </c>
      <c r="N22" s="41" t="s">
        <v>30</v>
      </c>
      <c r="O22" s="42">
        <f t="shared" si="0"/>
        <v>357</v>
      </c>
      <c r="P22" s="30">
        <f t="shared" si="1"/>
        <v>71.400000000000006</v>
      </c>
    </row>
    <row r="23" spans="1:16" ht="15.75" x14ac:dyDescent="0.25">
      <c r="A23" s="62">
        <v>20</v>
      </c>
      <c r="B23" s="62">
        <v>11178246</v>
      </c>
      <c r="C23" s="62" t="s">
        <v>128</v>
      </c>
      <c r="D23" s="63" t="s">
        <v>14</v>
      </c>
      <c r="E23" s="44">
        <v>78</v>
      </c>
      <c r="F23" s="45" t="s">
        <v>28</v>
      </c>
      <c r="G23" s="46">
        <v>81</v>
      </c>
      <c r="H23" s="46" t="s">
        <v>27</v>
      </c>
      <c r="I23" s="38">
        <v>58</v>
      </c>
      <c r="J23" s="38" t="s">
        <v>29</v>
      </c>
      <c r="K23" s="47">
        <v>46</v>
      </c>
      <c r="L23" s="47" t="s">
        <v>30</v>
      </c>
      <c r="M23" s="48">
        <v>51</v>
      </c>
      <c r="N23" s="48" t="s">
        <v>31</v>
      </c>
      <c r="O23" s="42">
        <f t="shared" si="0"/>
        <v>314</v>
      </c>
      <c r="P23" s="30">
        <f t="shared" si="1"/>
        <v>62.8</v>
      </c>
    </row>
    <row r="24" spans="1:16" ht="15.75" x14ac:dyDescent="0.25">
      <c r="A24" s="62">
        <v>21</v>
      </c>
      <c r="B24" s="62">
        <v>11178247</v>
      </c>
      <c r="C24" s="62" t="s">
        <v>129</v>
      </c>
      <c r="D24" s="63" t="s">
        <v>13</v>
      </c>
      <c r="E24" s="37">
        <v>85</v>
      </c>
      <c r="F24" s="38" t="s">
        <v>27</v>
      </c>
      <c r="G24" s="39">
        <v>90</v>
      </c>
      <c r="H24" s="39" t="s">
        <v>26</v>
      </c>
      <c r="I24" s="38">
        <v>98</v>
      </c>
      <c r="J24" s="38" t="s">
        <v>25</v>
      </c>
      <c r="K24" s="40">
        <v>87</v>
      </c>
      <c r="L24" s="40" t="s">
        <v>25</v>
      </c>
      <c r="M24" s="41">
        <v>86</v>
      </c>
      <c r="N24" s="41" t="s">
        <v>27</v>
      </c>
      <c r="O24" s="42">
        <f t="shared" si="0"/>
        <v>446</v>
      </c>
      <c r="P24" s="30">
        <f t="shared" si="1"/>
        <v>89.2</v>
      </c>
    </row>
    <row r="25" spans="1:16" ht="15.75" x14ac:dyDescent="0.25">
      <c r="A25" s="62">
        <v>22</v>
      </c>
      <c r="B25" s="62">
        <v>11178248</v>
      </c>
      <c r="C25" s="62" t="s">
        <v>130</v>
      </c>
      <c r="D25" s="63" t="s">
        <v>13</v>
      </c>
      <c r="E25" s="37">
        <v>91</v>
      </c>
      <c r="F25" s="38" t="s">
        <v>26</v>
      </c>
      <c r="G25" s="39">
        <v>86</v>
      </c>
      <c r="H25" s="39" t="s">
        <v>26</v>
      </c>
      <c r="I25" s="38">
        <v>97</v>
      </c>
      <c r="J25" s="38" t="s">
        <v>25</v>
      </c>
      <c r="K25" s="40">
        <v>66</v>
      </c>
      <c r="L25" s="40" t="s">
        <v>27</v>
      </c>
      <c r="M25" s="41">
        <v>80</v>
      </c>
      <c r="N25" s="41" t="s">
        <v>28</v>
      </c>
      <c r="O25" s="42">
        <f t="shared" si="0"/>
        <v>420</v>
      </c>
      <c r="P25" s="30">
        <f t="shared" si="1"/>
        <v>84</v>
      </c>
    </row>
    <row r="26" spans="1:16" ht="15.75" x14ac:dyDescent="0.25">
      <c r="A26" s="62">
        <v>23</v>
      </c>
      <c r="B26" s="62">
        <v>11178249</v>
      </c>
      <c r="C26" s="62" t="s">
        <v>131</v>
      </c>
      <c r="D26" s="63" t="s">
        <v>13</v>
      </c>
      <c r="E26" s="37">
        <v>70</v>
      </c>
      <c r="F26" s="38" t="s">
        <v>29</v>
      </c>
      <c r="G26" s="39">
        <v>75</v>
      </c>
      <c r="H26" s="39" t="s">
        <v>28</v>
      </c>
      <c r="I26" s="38">
        <v>54</v>
      </c>
      <c r="J26" s="38" t="s">
        <v>29</v>
      </c>
      <c r="K26" s="40">
        <v>53</v>
      </c>
      <c r="L26" s="40" t="s">
        <v>29</v>
      </c>
      <c r="M26" s="41">
        <v>56</v>
      </c>
      <c r="N26" s="41" t="s">
        <v>31</v>
      </c>
      <c r="O26" s="42">
        <f t="shared" si="0"/>
        <v>308</v>
      </c>
      <c r="P26" s="30">
        <f t="shared" si="1"/>
        <v>61.6</v>
      </c>
    </row>
    <row r="27" spans="1:16" ht="15.75" x14ac:dyDescent="0.25">
      <c r="A27" s="62">
        <v>24</v>
      </c>
      <c r="B27" s="62">
        <v>11178250</v>
      </c>
      <c r="C27" s="62" t="s">
        <v>132</v>
      </c>
      <c r="D27" s="63" t="s">
        <v>13</v>
      </c>
      <c r="E27" s="37">
        <v>95</v>
      </c>
      <c r="F27" s="38" t="s">
        <v>25</v>
      </c>
      <c r="G27" s="39">
        <v>93</v>
      </c>
      <c r="H27" s="39" t="s">
        <v>25</v>
      </c>
      <c r="I27" s="38">
        <v>98</v>
      </c>
      <c r="J27" s="38" t="s">
        <v>25</v>
      </c>
      <c r="K27" s="40">
        <v>93</v>
      </c>
      <c r="L27" s="40" t="s">
        <v>25</v>
      </c>
      <c r="M27" s="41">
        <v>94</v>
      </c>
      <c r="N27" s="41" t="s">
        <v>26</v>
      </c>
      <c r="O27" s="42">
        <f t="shared" si="0"/>
        <v>473</v>
      </c>
      <c r="P27" s="30">
        <f t="shared" si="1"/>
        <v>94.6</v>
      </c>
    </row>
    <row r="28" spans="1:16" ht="15.75" x14ac:dyDescent="0.25">
      <c r="A28" s="62">
        <v>25</v>
      </c>
      <c r="B28" s="62">
        <v>11178251</v>
      </c>
      <c r="C28" s="62" t="s">
        <v>133</v>
      </c>
      <c r="D28" s="63" t="s">
        <v>13</v>
      </c>
      <c r="E28" s="37">
        <v>93</v>
      </c>
      <c r="F28" s="38" t="s">
        <v>25</v>
      </c>
      <c r="G28" s="39">
        <v>87</v>
      </c>
      <c r="H28" s="39" t="s">
        <v>26</v>
      </c>
      <c r="I28" s="38">
        <v>100</v>
      </c>
      <c r="J28" s="38" t="s">
        <v>25</v>
      </c>
      <c r="K28" s="40">
        <v>82</v>
      </c>
      <c r="L28" s="40" t="s">
        <v>26</v>
      </c>
      <c r="M28" s="41">
        <v>96</v>
      </c>
      <c r="N28" s="41" t="s">
        <v>25</v>
      </c>
      <c r="O28" s="42">
        <f t="shared" si="0"/>
        <v>458</v>
      </c>
      <c r="P28" s="30">
        <f t="shared" si="1"/>
        <v>91.6</v>
      </c>
    </row>
    <row r="29" spans="1:16" ht="15.75" x14ac:dyDescent="0.25">
      <c r="A29" s="62">
        <v>26</v>
      </c>
      <c r="B29" s="62">
        <v>11178252</v>
      </c>
      <c r="C29" s="62" t="s">
        <v>134</v>
      </c>
      <c r="D29" s="63" t="s">
        <v>13</v>
      </c>
      <c r="E29" s="37">
        <v>90</v>
      </c>
      <c r="F29" s="38" t="s">
        <v>26</v>
      </c>
      <c r="G29" s="39">
        <v>83</v>
      </c>
      <c r="H29" s="39" t="s">
        <v>27</v>
      </c>
      <c r="I29" s="38">
        <v>93</v>
      </c>
      <c r="J29" s="38" t="s">
        <v>25</v>
      </c>
      <c r="K29" s="40">
        <v>77</v>
      </c>
      <c r="L29" s="40" t="s">
        <v>26</v>
      </c>
      <c r="M29" s="41">
        <v>91</v>
      </c>
      <c r="N29" s="41" t="s">
        <v>26</v>
      </c>
      <c r="O29" s="42">
        <f t="shared" si="0"/>
        <v>434</v>
      </c>
      <c r="P29" s="30">
        <f t="shared" si="1"/>
        <v>86.8</v>
      </c>
    </row>
    <row r="30" spans="1:16" ht="15.75" x14ac:dyDescent="0.25">
      <c r="A30" s="62">
        <v>27</v>
      </c>
      <c r="B30" s="62">
        <v>11178253</v>
      </c>
      <c r="C30" s="62" t="s">
        <v>135</v>
      </c>
      <c r="D30" s="63" t="s">
        <v>13</v>
      </c>
      <c r="E30" s="37">
        <v>80</v>
      </c>
      <c r="F30" s="38" t="s">
        <v>28</v>
      </c>
      <c r="G30" s="39">
        <v>76</v>
      </c>
      <c r="H30" s="39" t="s">
        <v>28</v>
      </c>
      <c r="I30" s="38">
        <v>82</v>
      </c>
      <c r="J30" s="38" t="s">
        <v>26</v>
      </c>
      <c r="K30" s="40">
        <v>63</v>
      </c>
      <c r="L30" s="40" t="s">
        <v>28</v>
      </c>
      <c r="M30" s="41">
        <v>83</v>
      </c>
      <c r="N30" s="41" t="s">
        <v>27</v>
      </c>
      <c r="O30" s="42">
        <f t="shared" si="0"/>
        <v>384</v>
      </c>
      <c r="P30" s="30">
        <f t="shared" si="1"/>
        <v>76.8</v>
      </c>
    </row>
    <row r="31" spans="1:16" ht="15.75" x14ac:dyDescent="0.25">
      <c r="A31" s="62">
        <v>28</v>
      </c>
      <c r="B31" s="62">
        <v>11178254</v>
      </c>
      <c r="C31" s="62" t="s">
        <v>136</v>
      </c>
      <c r="D31" s="63" t="s">
        <v>13</v>
      </c>
      <c r="E31" s="44">
        <v>76</v>
      </c>
      <c r="F31" s="45" t="s">
        <v>28</v>
      </c>
      <c r="G31" s="46">
        <v>76</v>
      </c>
      <c r="H31" s="46" t="s">
        <v>28</v>
      </c>
      <c r="I31" s="45">
        <v>54</v>
      </c>
      <c r="J31" s="45" t="s">
        <v>29</v>
      </c>
      <c r="K31" s="47">
        <v>60</v>
      </c>
      <c r="L31" s="47" t="s">
        <v>28</v>
      </c>
      <c r="M31" s="48">
        <v>63</v>
      </c>
      <c r="N31" s="48" t="s">
        <v>30</v>
      </c>
      <c r="O31" s="42">
        <f t="shared" si="0"/>
        <v>329</v>
      </c>
      <c r="P31" s="30">
        <f t="shared" si="1"/>
        <v>65.8</v>
      </c>
    </row>
    <row r="32" spans="1:16" ht="15.75" x14ac:dyDescent="0.25">
      <c r="A32" s="62">
        <v>29</v>
      </c>
      <c r="B32" s="62">
        <v>11178255</v>
      </c>
      <c r="C32" s="62" t="s">
        <v>137</v>
      </c>
      <c r="D32" s="63" t="s">
        <v>14</v>
      </c>
      <c r="E32" s="37">
        <v>71</v>
      </c>
      <c r="F32" s="38" t="s">
        <v>29</v>
      </c>
      <c r="G32" s="39">
        <v>72</v>
      </c>
      <c r="H32" s="39" t="s">
        <v>29</v>
      </c>
      <c r="I32" s="38">
        <v>50</v>
      </c>
      <c r="J32" s="38" t="s">
        <v>30</v>
      </c>
      <c r="K32" s="40">
        <v>54</v>
      </c>
      <c r="L32" s="40" t="s">
        <v>29</v>
      </c>
      <c r="M32" s="41">
        <v>66</v>
      </c>
      <c r="N32" s="41" t="s">
        <v>30</v>
      </c>
      <c r="O32" s="42">
        <f t="shared" si="0"/>
        <v>313</v>
      </c>
      <c r="P32" s="30">
        <f t="shared" si="1"/>
        <v>62.6</v>
      </c>
    </row>
    <row r="33" spans="1:16" ht="15.75" x14ac:dyDescent="0.25">
      <c r="A33" s="62">
        <v>30</v>
      </c>
      <c r="B33" s="62">
        <v>11178256</v>
      </c>
      <c r="C33" s="62" t="s">
        <v>138</v>
      </c>
      <c r="D33" s="63" t="s">
        <v>14</v>
      </c>
      <c r="E33" s="44">
        <v>65</v>
      </c>
      <c r="F33" s="45" t="s">
        <v>30</v>
      </c>
      <c r="G33" s="39">
        <v>82</v>
      </c>
      <c r="H33" s="39" t="s">
        <v>27</v>
      </c>
      <c r="I33" s="45">
        <v>69</v>
      </c>
      <c r="J33" s="45" t="s">
        <v>28</v>
      </c>
      <c r="K33" s="47">
        <v>40</v>
      </c>
      <c r="L33" s="47" t="s">
        <v>31</v>
      </c>
      <c r="M33" s="48">
        <v>65</v>
      </c>
      <c r="N33" s="48" t="s">
        <v>30</v>
      </c>
      <c r="O33" s="42">
        <f t="shared" si="0"/>
        <v>321</v>
      </c>
      <c r="P33" s="30">
        <f t="shared" si="1"/>
        <v>64.2</v>
      </c>
    </row>
    <row r="34" spans="1:16" ht="15.75" x14ac:dyDescent="0.25">
      <c r="A34" s="62">
        <v>31</v>
      </c>
      <c r="B34" s="62">
        <v>11178257</v>
      </c>
      <c r="C34" s="62" t="s">
        <v>139</v>
      </c>
      <c r="D34" s="63" t="s">
        <v>14</v>
      </c>
      <c r="E34" s="37">
        <v>84</v>
      </c>
      <c r="F34" s="38" t="s">
        <v>27</v>
      </c>
      <c r="G34" s="39">
        <v>67</v>
      </c>
      <c r="H34" s="39" t="s">
        <v>30</v>
      </c>
      <c r="I34" s="38">
        <v>52</v>
      </c>
      <c r="J34" s="38" t="s">
        <v>29</v>
      </c>
      <c r="K34" s="40">
        <v>50</v>
      </c>
      <c r="L34" s="40" t="s">
        <v>29</v>
      </c>
      <c r="M34" s="41">
        <v>60</v>
      </c>
      <c r="N34" s="41" t="s">
        <v>30</v>
      </c>
      <c r="O34" s="42">
        <f t="shared" si="0"/>
        <v>313</v>
      </c>
      <c r="P34" s="30">
        <f t="shared" si="1"/>
        <v>62.6</v>
      </c>
    </row>
    <row r="35" spans="1:16" s="35" customFormat="1" ht="15.75" x14ac:dyDescent="0.25">
      <c r="A35" s="62">
        <v>32</v>
      </c>
      <c r="B35" s="60">
        <v>11178258</v>
      </c>
      <c r="C35" s="60" t="s">
        <v>140</v>
      </c>
      <c r="D35" s="64" t="s">
        <v>13</v>
      </c>
      <c r="E35" s="49">
        <v>59</v>
      </c>
      <c r="F35" s="34" t="s">
        <v>31</v>
      </c>
      <c r="G35" s="34">
        <v>60</v>
      </c>
      <c r="H35" s="34" t="s">
        <v>31</v>
      </c>
      <c r="I35" s="34">
        <v>42</v>
      </c>
      <c r="J35" s="34" t="s">
        <v>31</v>
      </c>
      <c r="K35" s="34">
        <v>36</v>
      </c>
      <c r="L35" s="34" t="s">
        <v>31</v>
      </c>
      <c r="M35" s="34">
        <v>42</v>
      </c>
      <c r="N35" s="34" t="s">
        <v>32</v>
      </c>
      <c r="O35" s="42">
        <f t="shared" si="0"/>
        <v>239</v>
      </c>
      <c r="P35" s="30">
        <f t="shared" si="1"/>
        <v>47.8</v>
      </c>
    </row>
    <row r="36" spans="1:16" ht="15.75" x14ac:dyDescent="0.25">
      <c r="A36" s="62">
        <v>33</v>
      </c>
      <c r="B36" s="61">
        <v>11178259</v>
      </c>
      <c r="C36" s="61" t="s">
        <v>141</v>
      </c>
      <c r="D36" s="65" t="s">
        <v>13</v>
      </c>
      <c r="E36" s="50">
        <v>86</v>
      </c>
      <c r="F36" s="43" t="s">
        <v>26</v>
      </c>
      <c r="G36" s="51">
        <v>88</v>
      </c>
      <c r="H36" s="51" t="s">
        <v>26</v>
      </c>
      <c r="I36" s="33">
        <v>76</v>
      </c>
      <c r="J36" s="33" t="s">
        <v>27</v>
      </c>
      <c r="K36" s="32">
        <v>52</v>
      </c>
      <c r="L36" s="32" t="s">
        <v>29</v>
      </c>
      <c r="M36" s="33">
        <v>55</v>
      </c>
      <c r="N36" s="33" t="s">
        <v>31</v>
      </c>
      <c r="O36" s="42">
        <f t="shared" si="0"/>
        <v>357</v>
      </c>
      <c r="P36" s="30">
        <f t="shared" si="1"/>
        <v>71.400000000000006</v>
      </c>
    </row>
    <row r="37" spans="1:16" ht="15.75" x14ac:dyDescent="0.25">
      <c r="A37" s="62">
        <v>34</v>
      </c>
      <c r="B37" s="61">
        <v>11178260</v>
      </c>
      <c r="C37" s="61" t="s">
        <v>141</v>
      </c>
      <c r="D37" s="65" t="s">
        <v>13</v>
      </c>
      <c r="E37" s="50">
        <v>79</v>
      </c>
      <c r="F37" s="43" t="s">
        <v>28</v>
      </c>
      <c r="G37" s="51">
        <v>75</v>
      </c>
      <c r="H37" s="51" t="s">
        <v>28</v>
      </c>
      <c r="I37" s="43">
        <v>57</v>
      </c>
      <c r="J37" s="43" t="s">
        <v>29</v>
      </c>
      <c r="K37" s="32">
        <v>50</v>
      </c>
      <c r="L37" s="32" t="s">
        <v>29</v>
      </c>
      <c r="M37" s="33">
        <v>71</v>
      </c>
      <c r="N37" s="33" t="s">
        <v>29</v>
      </c>
      <c r="O37" s="42">
        <f t="shared" si="0"/>
        <v>332</v>
      </c>
      <c r="P37" s="30">
        <f t="shared" si="1"/>
        <v>66.400000000000006</v>
      </c>
    </row>
    <row r="38" spans="1:16" ht="15.75" x14ac:dyDescent="0.25">
      <c r="A38" s="62">
        <v>35</v>
      </c>
      <c r="B38" s="61">
        <v>11178261</v>
      </c>
      <c r="C38" s="61" t="s">
        <v>142</v>
      </c>
      <c r="D38" s="65" t="s">
        <v>13</v>
      </c>
      <c r="E38" s="50">
        <v>87</v>
      </c>
      <c r="F38" s="43" t="s">
        <v>26</v>
      </c>
      <c r="G38" s="51">
        <v>83</v>
      </c>
      <c r="H38" s="51" t="s">
        <v>27</v>
      </c>
      <c r="I38" s="33">
        <v>98</v>
      </c>
      <c r="J38" s="33" t="s">
        <v>25</v>
      </c>
      <c r="K38" s="32">
        <v>85</v>
      </c>
      <c r="L38" s="32" t="s">
        <v>25</v>
      </c>
      <c r="M38" s="33">
        <v>93</v>
      </c>
      <c r="N38" s="33" t="s">
        <v>26</v>
      </c>
      <c r="O38" s="42">
        <f t="shared" si="0"/>
        <v>446</v>
      </c>
      <c r="P38" s="30">
        <f t="shared" si="1"/>
        <v>89.2</v>
      </c>
    </row>
    <row r="39" spans="1:16" ht="15.75" x14ac:dyDescent="0.25">
      <c r="A39" s="62">
        <v>36</v>
      </c>
      <c r="B39" s="61">
        <v>11178262</v>
      </c>
      <c r="C39" s="61" t="s">
        <v>143</v>
      </c>
      <c r="D39" s="65" t="s">
        <v>14</v>
      </c>
      <c r="E39" s="50">
        <v>95</v>
      </c>
      <c r="F39" s="43" t="s">
        <v>25</v>
      </c>
      <c r="G39" s="52">
        <v>90</v>
      </c>
      <c r="H39" s="52" t="s">
        <v>26</v>
      </c>
      <c r="I39" s="43">
        <v>100</v>
      </c>
      <c r="J39" s="43" t="s">
        <v>25</v>
      </c>
      <c r="K39" s="32">
        <v>92</v>
      </c>
      <c r="L39" s="32" t="s">
        <v>25</v>
      </c>
      <c r="M39" s="33">
        <v>94</v>
      </c>
      <c r="N39" s="33" t="s">
        <v>26</v>
      </c>
      <c r="O39" s="42">
        <f t="shared" si="0"/>
        <v>471</v>
      </c>
      <c r="P39" s="30">
        <f t="shared" si="1"/>
        <v>94.2</v>
      </c>
    </row>
    <row r="40" spans="1:16" ht="15.75" x14ac:dyDescent="0.25">
      <c r="A40" s="62">
        <v>37</v>
      </c>
      <c r="B40" s="61">
        <v>11178263</v>
      </c>
      <c r="C40" s="61" t="s">
        <v>144</v>
      </c>
      <c r="D40" s="65" t="s">
        <v>14</v>
      </c>
      <c r="E40" s="53">
        <v>86</v>
      </c>
      <c r="F40" s="33" t="s">
        <v>26</v>
      </c>
      <c r="G40" s="52">
        <v>57</v>
      </c>
      <c r="H40" s="52" t="s">
        <v>31</v>
      </c>
      <c r="I40" s="33">
        <v>73</v>
      </c>
      <c r="J40" s="33" t="s">
        <v>27</v>
      </c>
      <c r="K40" s="32">
        <v>49</v>
      </c>
      <c r="L40" s="32" t="s">
        <v>29</v>
      </c>
      <c r="M40" s="33">
        <v>57</v>
      </c>
      <c r="N40" s="33" t="s">
        <v>31</v>
      </c>
      <c r="O40" s="42">
        <f t="shared" si="0"/>
        <v>322</v>
      </c>
      <c r="P40" s="30">
        <f t="shared" si="1"/>
        <v>64.400000000000006</v>
      </c>
    </row>
    <row r="41" spans="1:16" ht="15.75" x14ac:dyDescent="0.25">
      <c r="A41" s="62">
        <v>38</v>
      </c>
      <c r="B41" s="61">
        <v>11178264</v>
      </c>
      <c r="C41" s="61" t="s">
        <v>145</v>
      </c>
      <c r="D41" s="65" t="s">
        <v>14</v>
      </c>
      <c r="E41" s="53">
        <v>78</v>
      </c>
      <c r="F41" s="33" t="s">
        <v>28</v>
      </c>
      <c r="G41" s="52">
        <v>77</v>
      </c>
      <c r="H41" s="52" t="s">
        <v>28</v>
      </c>
      <c r="I41" s="33">
        <v>62</v>
      </c>
      <c r="J41" s="33" t="s">
        <v>28</v>
      </c>
      <c r="K41" s="32">
        <v>56</v>
      </c>
      <c r="L41" s="32" t="s">
        <v>29</v>
      </c>
      <c r="M41" s="33">
        <v>85</v>
      </c>
      <c r="N41" s="33" t="s">
        <v>27</v>
      </c>
      <c r="O41" s="42">
        <f t="shared" si="0"/>
        <v>358</v>
      </c>
      <c r="P41" s="30">
        <f t="shared" si="1"/>
        <v>71.599999999999994</v>
      </c>
    </row>
    <row r="42" spans="1:16" ht="15.75" x14ac:dyDescent="0.25">
      <c r="A42" s="62">
        <v>39</v>
      </c>
      <c r="B42" s="61">
        <v>11178265</v>
      </c>
      <c r="C42" s="61" t="s">
        <v>146</v>
      </c>
      <c r="D42" s="65" t="s">
        <v>13</v>
      </c>
      <c r="E42" s="53">
        <v>85</v>
      </c>
      <c r="F42" s="33" t="s">
        <v>27</v>
      </c>
      <c r="G42" s="52">
        <v>94</v>
      </c>
      <c r="H42" s="52" t="s">
        <v>25</v>
      </c>
      <c r="I42" s="33">
        <v>55</v>
      </c>
      <c r="J42" s="33" t="s">
        <v>29</v>
      </c>
      <c r="K42" s="32">
        <v>69</v>
      </c>
      <c r="L42" s="32" t="s">
        <v>27</v>
      </c>
      <c r="M42" s="33">
        <v>78</v>
      </c>
      <c r="N42" s="33" t="s">
        <v>28</v>
      </c>
      <c r="O42" s="42">
        <f t="shared" si="0"/>
        <v>381</v>
      </c>
      <c r="P42" s="30">
        <f t="shared" si="1"/>
        <v>76.2</v>
      </c>
    </row>
    <row r="43" spans="1:16" ht="15.75" x14ac:dyDescent="0.25">
      <c r="A43" s="62">
        <v>40</v>
      </c>
      <c r="B43" s="61">
        <v>11178266</v>
      </c>
      <c r="C43" s="61" t="s">
        <v>147</v>
      </c>
      <c r="D43" s="65" t="s">
        <v>13</v>
      </c>
      <c r="E43" s="53">
        <v>86</v>
      </c>
      <c r="F43" s="33" t="s">
        <v>26</v>
      </c>
      <c r="G43" s="52">
        <v>70</v>
      </c>
      <c r="H43" s="52" t="s">
        <v>29</v>
      </c>
      <c r="I43" s="33">
        <v>81</v>
      </c>
      <c r="J43" s="33" t="s">
        <v>26</v>
      </c>
      <c r="K43" s="32">
        <v>68</v>
      </c>
      <c r="L43" s="32" t="s">
        <v>27</v>
      </c>
      <c r="M43" s="33">
        <v>61</v>
      </c>
      <c r="N43" s="33" t="s">
        <v>30</v>
      </c>
      <c r="O43" s="42">
        <f t="shared" si="0"/>
        <v>366</v>
      </c>
      <c r="P43" s="30">
        <f t="shared" si="1"/>
        <v>73.2</v>
      </c>
    </row>
    <row r="44" spans="1:16" ht="15.75" x14ac:dyDescent="0.25">
      <c r="A44" s="62">
        <v>41</v>
      </c>
      <c r="B44" s="61">
        <v>11178267</v>
      </c>
      <c r="C44" s="61" t="s">
        <v>148</v>
      </c>
      <c r="D44" s="65" t="s">
        <v>13</v>
      </c>
      <c r="E44" s="53">
        <v>97</v>
      </c>
      <c r="F44" s="33" t="s">
        <v>25</v>
      </c>
      <c r="G44" s="52">
        <v>93</v>
      </c>
      <c r="H44" s="52" t="s">
        <v>25</v>
      </c>
      <c r="I44" s="33">
        <v>89</v>
      </c>
      <c r="J44" s="33" t="s">
        <v>26</v>
      </c>
      <c r="K44" s="32">
        <v>70</v>
      </c>
      <c r="L44" s="32" t="s">
        <v>27</v>
      </c>
      <c r="M44" s="33">
        <v>95</v>
      </c>
      <c r="N44" s="33" t="s">
        <v>25</v>
      </c>
      <c r="O44" s="42">
        <f t="shared" si="0"/>
        <v>444</v>
      </c>
      <c r="P44" s="30">
        <f t="shared" si="1"/>
        <v>88.8</v>
      </c>
    </row>
    <row r="45" spans="1:16" ht="15.75" x14ac:dyDescent="0.25">
      <c r="A45" s="62">
        <v>42</v>
      </c>
      <c r="B45" s="61">
        <v>11178268</v>
      </c>
      <c r="C45" s="61" t="s">
        <v>149</v>
      </c>
      <c r="D45" s="65" t="s">
        <v>13</v>
      </c>
      <c r="E45" s="53">
        <v>94</v>
      </c>
      <c r="F45" s="33" t="s">
        <v>25</v>
      </c>
      <c r="G45" s="52">
        <v>96</v>
      </c>
      <c r="H45" s="52" t="s">
        <v>25</v>
      </c>
      <c r="I45" s="33">
        <v>98</v>
      </c>
      <c r="J45" s="33" t="s">
        <v>25</v>
      </c>
      <c r="K45" s="32">
        <v>89</v>
      </c>
      <c r="L45" s="32" t="s">
        <v>25</v>
      </c>
      <c r="M45" s="33">
        <v>94</v>
      </c>
      <c r="N45" s="33" t="s">
        <v>26</v>
      </c>
      <c r="O45" s="42">
        <f t="shared" si="0"/>
        <v>471</v>
      </c>
      <c r="P45" s="30">
        <f t="shared" si="1"/>
        <v>94.2</v>
      </c>
    </row>
    <row r="46" spans="1:16" ht="15.75" x14ac:dyDescent="0.25">
      <c r="A46" s="62">
        <v>43</v>
      </c>
      <c r="B46" s="61">
        <v>11178269</v>
      </c>
      <c r="C46" s="61" t="s">
        <v>150</v>
      </c>
      <c r="D46" s="65" t="s">
        <v>14</v>
      </c>
      <c r="E46" s="53">
        <v>81</v>
      </c>
      <c r="F46" s="33" t="s">
        <v>27</v>
      </c>
      <c r="G46" s="52">
        <v>75</v>
      </c>
      <c r="H46" s="52" t="s">
        <v>28</v>
      </c>
      <c r="I46" s="33">
        <v>67</v>
      </c>
      <c r="J46" s="33" t="s">
        <v>28</v>
      </c>
      <c r="K46" s="32">
        <v>63</v>
      </c>
      <c r="L46" s="32" t="s">
        <v>28</v>
      </c>
      <c r="M46" s="33">
        <v>71</v>
      </c>
      <c r="N46" s="33" t="s">
        <v>29</v>
      </c>
      <c r="O46" s="42">
        <f t="shared" si="0"/>
        <v>357</v>
      </c>
      <c r="P46" s="30">
        <f t="shared" si="1"/>
        <v>71.400000000000006</v>
      </c>
    </row>
    <row r="47" spans="1:16" ht="15.75" x14ac:dyDescent="0.25">
      <c r="A47" s="62">
        <v>44</v>
      </c>
      <c r="B47" s="61">
        <v>11178270</v>
      </c>
      <c r="C47" s="61" t="s">
        <v>151</v>
      </c>
      <c r="D47" s="65" t="s">
        <v>14</v>
      </c>
      <c r="E47" s="53">
        <v>75</v>
      </c>
      <c r="F47" s="33" t="s">
        <v>29</v>
      </c>
      <c r="G47" s="52">
        <v>78</v>
      </c>
      <c r="H47" s="52" t="s">
        <v>28</v>
      </c>
      <c r="I47" s="33">
        <v>91</v>
      </c>
      <c r="J47" s="33" t="s">
        <v>25</v>
      </c>
      <c r="K47" s="32">
        <v>74</v>
      </c>
      <c r="L47" s="32" t="s">
        <v>27</v>
      </c>
      <c r="M47" s="33">
        <v>89</v>
      </c>
      <c r="N47" s="33" t="s">
        <v>26</v>
      </c>
      <c r="O47" s="42">
        <f t="shared" si="0"/>
        <v>407</v>
      </c>
      <c r="P47" s="30">
        <f t="shared" si="1"/>
        <v>81.400000000000006</v>
      </c>
    </row>
    <row r="48" spans="1:16" ht="15.75" x14ac:dyDescent="0.25">
      <c r="A48" s="62">
        <v>45</v>
      </c>
      <c r="B48" s="61">
        <v>11178271</v>
      </c>
      <c r="C48" s="61" t="s">
        <v>152</v>
      </c>
      <c r="D48" s="65" t="s">
        <v>13</v>
      </c>
      <c r="E48" s="53">
        <v>77</v>
      </c>
      <c r="F48" s="33" t="s">
        <v>28</v>
      </c>
      <c r="G48" s="52">
        <v>87</v>
      </c>
      <c r="H48" s="52" t="s">
        <v>26</v>
      </c>
      <c r="I48" s="33">
        <v>56</v>
      </c>
      <c r="J48" s="33" t="s">
        <v>29</v>
      </c>
      <c r="K48" s="32">
        <v>49</v>
      </c>
      <c r="L48" s="32" t="s">
        <v>29</v>
      </c>
      <c r="M48" s="33">
        <v>63</v>
      </c>
      <c r="N48" s="33" t="s">
        <v>30</v>
      </c>
      <c r="O48" s="42">
        <f t="shared" si="0"/>
        <v>332</v>
      </c>
      <c r="P48" s="30">
        <f t="shared" si="1"/>
        <v>66.400000000000006</v>
      </c>
    </row>
    <row r="49" spans="1:16" ht="15.75" x14ac:dyDescent="0.25">
      <c r="A49" s="62">
        <v>46</v>
      </c>
      <c r="B49" s="61">
        <v>11178272</v>
      </c>
      <c r="C49" s="61" t="s">
        <v>153</v>
      </c>
      <c r="D49" s="65" t="s">
        <v>13</v>
      </c>
      <c r="E49" s="53">
        <v>93</v>
      </c>
      <c r="F49" s="33" t="s">
        <v>25</v>
      </c>
      <c r="G49" s="52">
        <v>85</v>
      </c>
      <c r="H49" s="52" t="s">
        <v>26</v>
      </c>
      <c r="I49" s="33">
        <v>97</v>
      </c>
      <c r="J49" s="33" t="s">
        <v>25</v>
      </c>
      <c r="K49" s="32">
        <v>81</v>
      </c>
      <c r="L49" s="32" t="s">
        <v>25</v>
      </c>
      <c r="M49" s="33">
        <v>95</v>
      </c>
      <c r="N49" s="33" t="s">
        <v>25</v>
      </c>
      <c r="O49" s="42">
        <f t="shared" si="0"/>
        <v>451</v>
      </c>
      <c r="P49" s="30">
        <f t="shared" si="1"/>
        <v>90.2</v>
      </c>
    </row>
    <row r="50" spans="1:16" ht="15.75" x14ac:dyDescent="0.25">
      <c r="A50" s="62">
        <v>47</v>
      </c>
      <c r="B50" s="61">
        <v>11178273</v>
      </c>
      <c r="C50" s="61" t="s">
        <v>154</v>
      </c>
      <c r="D50" s="65" t="s">
        <v>13</v>
      </c>
      <c r="E50" s="53">
        <v>67</v>
      </c>
      <c r="F50" s="33" t="s">
        <v>30</v>
      </c>
      <c r="G50" s="52">
        <v>62</v>
      </c>
      <c r="H50" s="52" t="s">
        <v>30</v>
      </c>
      <c r="I50" s="33">
        <v>92</v>
      </c>
      <c r="J50" s="33" t="s">
        <v>25</v>
      </c>
      <c r="K50" s="32">
        <v>48</v>
      </c>
      <c r="L50" s="32" t="s">
        <v>30</v>
      </c>
      <c r="M50" s="33">
        <v>60</v>
      </c>
      <c r="N50" s="33" t="s">
        <v>30</v>
      </c>
      <c r="O50" s="42">
        <f t="shared" si="0"/>
        <v>329</v>
      </c>
      <c r="P50" s="30">
        <f t="shared" si="1"/>
        <v>65.8</v>
      </c>
    </row>
    <row r="51" spans="1:16" ht="15.75" x14ac:dyDescent="0.25">
      <c r="A51" s="62">
        <v>48</v>
      </c>
      <c r="B51" s="61">
        <v>11178274</v>
      </c>
      <c r="C51" s="61" t="s">
        <v>101</v>
      </c>
      <c r="D51" s="65" t="s">
        <v>13</v>
      </c>
      <c r="E51" s="53">
        <v>80</v>
      </c>
      <c r="F51" s="33" t="s">
        <v>28</v>
      </c>
      <c r="G51" s="52">
        <v>93</v>
      </c>
      <c r="H51" s="52" t="s">
        <v>25</v>
      </c>
      <c r="I51" s="33">
        <v>95</v>
      </c>
      <c r="J51" s="33" t="s">
        <v>25</v>
      </c>
      <c r="K51" s="32">
        <v>68</v>
      </c>
      <c r="L51" s="32" t="s">
        <v>27</v>
      </c>
      <c r="M51" s="33">
        <v>76</v>
      </c>
      <c r="N51" s="33" t="s">
        <v>28</v>
      </c>
      <c r="O51" s="42">
        <f t="shared" si="0"/>
        <v>412</v>
      </c>
      <c r="P51" s="30">
        <f t="shared" si="1"/>
        <v>82.4</v>
      </c>
    </row>
    <row r="52" spans="1:16" ht="15.75" x14ac:dyDescent="0.25">
      <c r="A52" s="62">
        <v>49</v>
      </c>
      <c r="B52" s="61">
        <v>11178275</v>
      </c>
      <c r="C52" s="61" t="s">
        <v>155</v>
      </c>
      <c r="D52" s="65" t="s">
        <v>14</v>
      </c>
      <c r="E52" s="53">
        <v>81</v>
      </c>
      <c r="F52" s="33" t="s">
        <v>27</v>
      </c>
      <c r="G52" s="52">
        <v>85</v>
      </c>
      <c r="H52" s="52" t="s">
        <v>26</v>
      </c>
      <c r="I52" s="33">
        <v>80</v>
      </c>
      <c r="J52" s="33" t="s">
        <v>27</v>
      </c>
      <c r="K52" s="32">
        <v>62</v>
      </c>
      <c r="L52" s="32" t="s">
        <v>28</v>
      </c>
      <c r="M52" s="33">
        <v>79</v>
      </c>
      <c r="N52" s="33" t="s">
        <v>28</v>
      </c>
      <c r="O52" s="42">
        <f t="shared" si="0"/>
        <v>387</v>
      </c>
      <c r="P52" s="30">
        <f t="shared" si="1"/>
        <v>77.400000000000006</v>
      </c>
    </row>
    <row r="53" spans="1:16" ht="15.75" x14ac:dyDescent="0.25">
      <c r="A53" s="62">
        <v>50</v>
      </c>
      <c r="B53" s="61">
        <v>11178276</v>
      </c>
      <c r="C53" s="61" t="s">
        <v>156</v>
      </c>
      <c r="D53" s="65" t="s">
        <v>14</v>
      </c>
      <c r="E53" s="53">
        <v>77</v>
      </c>
      <c r="F53" s="33" t="s">
        <v>28</v>
      </c>
      <c r="G53" s="52">
        <v>91</v>
      </c>
      <c r="H53" s="52" t="s">
        <v>25</v>
      </c>
      <c r="I53" s="33">
        <v>70</v>
      </c>
      <c r="J53" s="33" t="s">
        <v>27</v>
      </c>
      <c r="K53" s="32">
        <v>60</v>
      </c>
      <c r="L53" s="32" t="s">
        <v>28</v>
      </c>
      <c r="M53" s="33">
        <v>87</v>
      </c>
      <c r="N53" s="33" t="s">
        <v>27</v>
      </c>
      <c r="O53" s="42">
        <f t="shared" si="0"/>
        <v>385</v>
      </c>
      <c r="P53" s="30">
        <f t="shared" si="1"/>
        <v>77</v>
      </c>
    </row>
    <row r="54" spans="1:16" ht="15.75" x14ac:dyDescent="0.25">
      <c r="A54" s="62">
        <v>51</v>
      </c>
      <c r="B54" s="61">
        <v>11178277</v>
      </c>
      <c r="C54" s="61" t="s">
        <v>157</v>
      </c>
      <c r="D54" s="65" t="s">
        <v>14</v>
      </c>
      <c r="E54" s="53">
        <v>71</v>
      </c>
      <c r="F54" s="33" t="s">
        <v>29</v>
      </c>
      <c r="G54" s="52">
        <v>84</v>
      </c>
      <c r="H54" s="52" t="s">
        <v>27</v>
      </c>
      <c r="I54" s="33">
        <v>78</v>
      </c>
      <c r="J54" s="33" t="s">
        <v>27</v>
      </c>
      <c r="K54" s="32">
        <v>62</v>
      </c>
      <c r="L54" s="32" t="s">
        <v>28</v>
      </c>
      <c r="M54" s="33">
        <v>79</v>
      </c>
      <c r="N54" s="33" t="s">
        <v>28</v>
      </c>
      <c r="O54" s="42">
        <f t="shared" si="0"/>
        <v>374</v>
      </c>
      <c r="P54" s="30">
        <f t="shared" si="1"/>
        <v>74.8</v>
      </c>
    </row>
    <row r="55" spans="1:16" ht="15.75" x14ac:dyDescent="0.25">
      <c r="A55" s="62">
        <v>52</v>
      </c>
      <c r="B55" s="61">
        <v>11178278</v>
      </c>
      <c r="C55" s="61" t="s">
        <v>158</v>
      </c>
      <c r="D55" s="65" t="s">
        <v>14</v>
      </c>
      <c r="E55" s="53">
        <v>85</v>
      </c>
      <c r="F55" s="33" t="s">
        <v>27</v>
      </c>
      <c r="G55" s="52">
        <v>79</v>
      </c>
      <c r="H55" s="52" t="s">
        <v>28</v>
      </c>
      <c r="I55" s="33">
        <v>90</v>
      </c>
      <c r="J55" s="33" t="s">
        <v>26</v>
      </c>
      <c r="K55" s="32">
        <v>63</v>
      </c>
      <c r="L55" s="32" t="s">
        <v>28</v>
      </c>
      <c r="M55" s="33">
        <v>74</v>
      </c>
      <c r="N55" s="33" t="s">
        <v>29</v>
      </c>
      <c r="O55" s="42">
        <f t="shared" si="0"/>
        <v>391</v>
      </c>
      <c r="P55" s="30">
        <f t="shared" si="1"/>
        <v>78.2</v>
      </c>
    </row>
    <row r="56" spans="1:16" ht="15.75" x14ac:dyDescent="0.25">
      <c r="A56" s="62">
        <v>53</v>
      </c>
      <c r="B56" s="61">
        <v>11178279</v>
      </c>
      <c r="C56" s="61" t="s">
        <v>159</v>
      </c>
      <c r="D56" s="65" t="s">
        <v>13</v>
      </c>
      <c r="E56" s="53">
        <v>87</v>
      </c>
      <c r="F56" s="33" t="s">
        <v>26</v>
      </c>
      <c r="G56" s="52">
        <v>95</v>
      </c>
      <c r="H56" s="52" t="s">
        <v>25</v>
      </c>
      <c r="I56" s="33">
        <v>95</v>
      </c>
      <c r="J56" s="33" t="s">
        <v>25</v>
      </c>
      <c r="K56" s="32">
        <v>70</v>
      </c>
      <c r="L56" s="32" t="s">
        <v>27</v>
      </c>
      <c r="M56" s="33">
        <v>96</v>
      </c>
      <c r="N56" s="33" t="s">
        <v>25</v>
      </c>
      <c r="O56" s="42">
        <f t="shared" si="0"/>
        <v>443</v>
      </c>
      <c r="P56" s="30">
        <f t="shared" si="1"/>
        <v>88.6</v>
      </c>
    </row>
    <row r="57" spans="1:16" ht="15.75" x14ac:dyDescent="0.25">
      <c r="A57" s="62">
        <v>54</v>
      </c>
      <c r="B57" s="61">
        <v>11178280</v>
      </c>
      <c r="C57" s="61" t="s">
        <v>160</v>
      </c>
      <c r="D57" s="65" t="s">
        <v>13</v>
      </c>
      <c r="E57" s="53">
        <v>81</v>
      </c>
      <c r="F57" s="33" t="s">
        <v>27</v>
      </c>
      <c r="G57" s="52">
        <v>82</v>
      </c>
      <c r="H57" s="52" t="s">
        <v>27</v>
      </c>
      <c r="I57" s="33">
        <v>63</v>
      </c>
      <c r="J57" s="33" t="s">
        <v>28</v>
      </c>
      <c r="K57" s="32">
        <v>58</v>
      </c>
      <c r="L57" s="32" t="s">
        <v>28</v>
      </c>
      <c r="M57" s="33">
        <v>60</v>
      </c>
      <c r="N57" s="33" t="s">
        <v>30</v>
      </c>
      <c r="O57" s="42">
        <f t="shared" si="0"/>
        <v>344</v>
      </c>
      <c r="P57" s="30">
        <f t="shared" si="1"/>
        <v>68.8</v>
      </c>
    </row>
    <row r="58" spans="1:16" ht="15.75" x14ac:dyDescent="0.25">
      <c r="A58" s="62">
        <v>55</v>
      </c>
      <c r="B58" s="61">
        <v>11178281</v>
      </c>
      <c r="C58" s="61" t="s">
        <v>161</v>
      </c>
      <c r="D58" s="65" t="s">
        <v>14</v>
      </c>
      <c r="E58" s="53">
        <v>73</v>
      </c>
      <c r="F58" s="33" t="s">
        <v>29</v>
      </c>
      <c r="G58" s="52">
        <v>63</v>
      </c>
      <c r="H58" s="52" t="s">
        <v>30</v>
      </c>
      <c r="I58" s="33">
        <v>43</v>
      </c>
      <c r="J58" s="33" t="s">
        <v>30</v>
      </c>
      <c r="K58" s="32">
        <v>46</v>
      </c>
      <c r="L58" s="32" t="s">
        <v>30</v>
      </c>
      <c r="M58" s="33">
        <v>42</v>
      </c>
      <c r="N58" s="33" t="s">
        <v>32</v>
      </c>
      <c r="O58" s="42">
        <f t="shared" si="0"/>
        <v>267</v>
      </c>
      <c r="P58" s="30">
        <f t="shared" si="1"/>
        <v>53.4</v>
      </c>
    </row>
    <row r="59" spans="1:16" ht="15.75" x14ac:dyDescent="0.25">
      <c r="A59" s="62">
        <v>56</v>
      </c>
      <c r="B59" s="61">
        <v>11178282</v>
      </c>
      <c r="C59" s="61" t="s">
        <v>162</v>
      </c>
      <c r="D59" s="65" t="s">
        <v>13</v>
      </c>
      <c r="E59" s="53">
        <v>87</v>
      </c>
      <c r="F59" s="33" t="s">
        <v>26</v>
      </c>
      <c r="G59" s="52">
        <v>94</v>
      </c>
      <c r="H59" s="52" t="s">
        <v>25</v>
      </c>
      <c r="I59" s="33">
        <v>91</v>
      </c>
      <c r="J59" s="33" t="s">
        <v>25</v>
      </c>
      <c r="K59" s="32">
        <v>79</v>
      </c>
      <c r="L59" s="32" t="s">
        <v>26</v>
      </c>
      <c r="M59" s="33">
        <v>95</v>
      </c>
      <c r="N59" s="33" t="s">
        <v>25</v>
      </c>
      <c r="O59" s="42">
        <f t="shared" si="0"/>
        <v>446</v>
      </c>
      <c r="P59" s="30">
        <f t="shared" si="1"/>
        <v>89.2</v>
      </c>
    </row>
    <row r="60" spans="1:16" ht="15.75" x14ac:dyDescent="0.25">
      <c r="A60" s="62">
        <v>57</v>
      </c>
      <c r="B60" s="61">
        <v>11178283</v>
      </c>
      <c r="C60" s="61" t="s">
        <v>163</v>
      </c>
      <c r="D60" s="65" t="s">
        <v>14</v>
      </c>
      <c r="E60" s="53">
        <v>65</v>
      </c>
      <c r="F60" s="33" t="s">
        <v>30</v>
      </c>
      <c r="G60" s="52">
        <v>75</v>
      </c>
      <c r="H60" s="52" t="s">
        <v>28</v>
      </c>
      <c r="I60" s="33">
        <v>43</v>
      </c>
      <c r="J60" s="33" t="s">
        <v>30</v>
      </c>
      <c r="K60" s="32">
        <v>53</v>
      </c>
      <c r="L60" s="32" t="s">
        <v>29</v>
      </c>
      <c r="M60" s="33">
        <v>64</v>
      </c>
      <c r="N60" s="33" t="s">
        <v>30</v>
      </c>
      <c r="O60" s="42">
        <f t="shared" si="0"/>
        <v>300</v>
      </c>
      <c r="P60" s="30">
        <f t="shared" si="1"/>
        <v>60</v>
      </c>
    </row>
    <row r="61" spans="1:16" ht="15.75" x14ac:dyDescent="0.25">
      <c r="A61" s="62">
        <v>58</v>
      </c>
      <c r="B61" s="61">
        <v>11178284</v>
      </c>
      <c r="C61" s="61" t="s">
        <v>164</v>
      </c>
      <c r="D61" s="65" t="s">
        <v>13</v>
      </c>
      <c r="E61" s="53">
        <v>80</v>
      </c>
      <c r="F61" s="33" t="s">
        <v>28</v>
      </c>
      <c r="G61" s="52">
        <v>83</v>
      </c>
      <c r="H61" s="52" t="s">
        <v>27</v>
      </c>
      <c r="I61" s="33">
        <v>64</v>
      </c>
      <c r="J61" s="33" t="s">
        <v>28</v>
      </c>
      <c r="K61" s="32">
        <v>44</v>
      </c>
      <c r="L61" s="32" t="s">
        <v>29</v>
      </c>
      <c r="M61" s="33">
        <v>51</v>
      </c>
      <c r="N61" s="33" t="s">
        <v>30</v>
      </c>
      <c r="O61" s="42">
        <f t="shared" si="0"/>
        <v>322</v>
      </c>
      <c r="P61" s="30">
        <f t="shared" si="1"/>
        <v>64.400000000000006</v>
      </c>
    </row>
    <row r="62" spans="1:16" ht="15.75" x14ac:dyDescent="0.25">
      <c r="A62" s="62">
        <v>59</v>
      </c>
      <c r="B62" s="61">
        <v>11178285</v>
      </c>
      <c r="C62" s="61" t="s">
        <v>165</v>
      </c>
      <c r="D62" s="65" t="s">
        <v>13</v>
      </c>
      <c r="E62" s="53">
        <v>70</v>
      </c>
      <c r="F62" s="33" t="s">
        <v>29</v>
      </c>
      <c r="G62" s="52">
        <v>72</v>
      </c>
      <c r="H62" s="52" t="s">
        <v>29</v>
      </c>
      <c r="I62" s="33">
        <v>53</v>
      </c>
      <c r="J62" s="33" t="s">
        <v>29</v>
      </c>
      <c r="K62" s="32">
        <v>33</v>
      </c>
      <c r="L62" s="32" t="s">
        <v>32</v>
      </c>
      <c r="M62" s="33">
        <v>64</v>
      </c>
      <c r="N62" s="33" t="s">
        <v>30</v>
      </c>
      <c r="O62" s="42">
        <f t="shared" si="0"/>
        <v>292</v>
      </c>
      <c r="P62" s="30">
        <f t="shared" si="1"/>
        <v>58.4</v>
      </c>
    </row>
    <row r="63" spans="1:16" ht="15.75" x14ac:dyDescent="0.25">
      <c r="A63" s="62">
        <v>60</v>
      </c>
      <c r="B63" s="61">
        <v>11178286</v>
      </c>
      <c r="C63" s="61" t="s">
        <v>166</v>
      </c>
      <c r="D63" s="65" t="s">
        <v>14</v>
      </c>
      <c r="E63" s="53">
        <v>95</v>
      </c>
      <c r="F63" s="33" t="s">
        <v>25</v>
      </c>
      <c r="G63" s="52">
        <v>89</v>
      </c>
      <c r="H63" s="52" t="s">
        <v>26</v>
      </c>
      <c r="I63" s="33">
        <v>90</v>
      </c>
      <c r="J63" s="33" t="s">
        <v>26</v>
      </c>
      <c r="K63" s="32">
        <v>84</v>
      </c>
      <c r="L63" s="32" t="s">
        <v>26</v>
      </c>
      <c r="M63" s="33">
        <v>86</v>
      </c>
      <c r="N63" s="33" t="s">
        <v>27</v>
      </c>
      <c r="O63" s="42">
        <f t="shared" si="0"/>
        <v>444</v>
      </c>
      <c r="P63" s="30">
        <f t="shared" si="1"/>
        <v>88.8</v>
      </c>
    </row>
    <row r="64" spans="1:16" ht="15.75" x14ac:dyDescent="0.25">
      <c r="A64" s="62">
        <v>61</v>
      </c>
      <c r="B64" s="61">
        <v>11178287</v>
      </c>
      <c r="C64" s="61" t="s">
        <v>167</v>
      </c>
      <c r="D64" s="65" t="s">
        <v>13</v>
      </c>
      <c r="E64" s="53">
        <v>91</v>
      </c>
      <c r="F64" s="33" t="s">
        <v>26</v>
      </c>
      <c r="G64" s="52">
        <v>87</v>
      </c>
      <c r="H64" s="52" t="s">
        <v>26</v>
      </c>
      <c r="I64" s="33">
        <v>93</v>
      </c>
      <c r="J64" s="33" t="s">
        <v>25</v>
      </c>
      <c r="K64" s="32">
        <v>66</v>
      </c>
      <c r="L64" s="32" t="s">
        <v>27</v>
      </c>
      <c r="M64" s="33">
        <v>78</v>
      </c>
      <c r="N64" s="33" t="s">
        <v>28</v>
      </c>
      <c r="O64" s="42">
        <f t="shared" si="0"/>
        <v>415</v>
      </c>
      <c r="P64" s="30">
        <f t="shared" si="1"/>
        <v>83</v>
      </c>
    </row>
    <row r="65" spans="1:16" ht="15.75" x14ac:dyDescent="0.25">
      <c r="A65" s="62">
        <v>62</v>
      </c>
      <c r="B65" s="61">
        <v>11178288</v>
      </c>
      <c r="C65" s="61" t="s">
        <v>168</v>
      </c>
      <c r="D65" s="65" t="s">
        <v>13</v>
      </c>
      <c r="E65" s="53">
        <v>63</v>
      </c>
      <c r="F65" s="33" t="s">
        <v>30</v>
      </c>
      <c r="G65" s="52">
        <v>81</v>
      </c>
      <c r="H65" s="52" t="s">
        <v>27</v>
      </c>
      <c r="I65" s="33">
        <v>55</v>
      </c>
      <c r="J65" s="33" t="s">
        <v>29</v>
      </c>
      <c r="K65" s="32">
        <v>35</v>
      </c>
      <c r="L65" s="32" t="s">
        <v>31</v>
      </c>
      <c r="M65" s="33">
        <v>54</v>
      </c>
      <c r="N65" s="33" t="s">
        <v>31</v>
      </c>
      <c r="O65" s="42">
        <f t="shared" si="0"/>
        <v>288</v>
      </c>
      <c r="P65" s="30">
        <f t="shared" si="1"/>
        <v>57.6</v>
      </c>
    </row>
    <row r="66" spans="1:16" ht="15.75" x14ac:dyDescent="0.25">
      <c r="A66" s="62">
        <v>63</v>
      </c>
      <c r="B66" s="61">
        <v>11178289</v>
      </c>
      <c r="C66" s="61" t="s">
        <v>169</v>
      </c>
      <c r="D66" s="65" t="s">
        <v>14</v>
      </c>
      <c r="E66" s="53">
        <v>95</v>
      </c>
      <c r="F66" s="33" t="s">
        <v>25</v>
      </c>
      <c r="G66" s="52">
        <v>90</v>
      </c>
      <c r="H66" s="52" t="s">
        <v>26</v>
      </c>
      <c r="I66" s="33">
        <v>100</v>
      </c>
      <c r="J66" s="33" t="s">
        <v>25</v>
      </c>
      <c r="K66" s="32">
        <v>94</v>
      </c>
      <c r="L66" s="32" t="s">
        <v>25</v>
      </c>
      <c r="M66" s="33">
        <v>90</v>
      </c>
      <c r="N66" s="33" t="s">
        <v>26</v>
      </c>
      <c r="O66" s="42">
        <f t="shared" si="0"/>
        <v>469</v>
      </c>
      <c r="P66" s="30">
        <f t="shared" si="1"/>
        <v>93.8</v>
      </c>
    </row>
    <row r="67" spans="1:16" ht="15.75" x14ac:dyDescent="0.25">
      <c r="A67" s="62">
        <v>64</v>
      </c>
      <c r="B67" s="61">
        <v>11178290</v>
      </c>
      <c r="C67" s="61" t="s">
        <v>170</v>
      </c>
      <c r="D67" s="65" t="s">
        <v>13</v>
      </c>
      <c r="E67" s="53">
        <v>95</v>
      </c>
      <c r="F67" s="33" t="s">
        <v>25</v>
      </c>
      <c r="G67" s="52">
        <v>95</v>
      </c>
      <c r="H67" s="52" t="s">
        <v>25</v>
      </c>
      <c r="I67" s="33">
        <v>99</v>
      </c>
      <c r="J67" s="33" t="s">
        <v>25</v>
      </c>
      <c r="K67" s="32">
        <v>81</v>
      </c>
      <c r="L67" s="32" t="s">
        <v>26</v>
      </c>
      <c r="M67" s="33">
        <v>95</v>
      </c>
      <c r="N67" s="33" t="s">
        <v>25</v>
      </c>
      <c r="O67" s="42">
        <f t="shared" si="0"/>
        <v>465</v>
      </c>
      <c r="P67" s="30">
        <f t="shared" si="1"/>
        <v>93</v>
      </c>
    </row>
    <row r="68" spans="1:16" ht="15.75" x14ac:dyDescent="0.25">
      <c r="A68" s="62">
        <v>65</v>
      </c>
      <c r="B68" s="61">
        <v>11178291</v>
      </c>
      <c r="C68" s="61" t="s">
        <v>171</v>
      </c>
      <c r="D68" s="65" t="s">
        <v>13</v>
      </c>
      <c r="E68" s="53">
        <v>92</v>
      </c>
      <c r="F68" s="33" t="s">
        <v>25</v>
      </c>
      <c r="G68" s="52">
        <v>87</v>
      </c>
      <c r="H68" s="52" t="s">
        <v>26</v>
      </c>
      <c r="I68" s="33">
        <v>83</v>
      </c>
      <c r="J68" s="33" t="s">
        <v>26</v>
      </c>
      <c r="K68" s="32">
        <v>68</v>
      </c>
      <c r="L68" s="32" t="s">
        <v>27</v>
      </c>
      <c r="M68" s="33">
        <v>69</v>
      </c>
      <c r="N68" s="33" t="s">
        <v>29</v>
      </c>
      <c r="O68" s="42">
        <f t="shared" si="0"/>
        <v>399</v>
      </c>
      <c r="P68" s="30">
        <f t="shared" si="1"/>
        <v>79.8</v>
      </c>
    </row>
    <row r="69" spans="1:16" ht="15.75" x14ac:dyDescent="0.25">
      <c r="A69" s="62">
        <v>66</v>
      </c>
      <c r="B69" s="61">
        <v>11178292</v>
      </c>
      <c r="C69" s="61" t="s">
        <v>172</v>
      </c>
      <c r="D69" s="65" t="s">
        <v>14</v>
      </c>
      <c r="E69" s="53">
        <v>83</v>
      </c>
      <c r="F69" s="33" t="s">
        <v>27</v>
      </c>
      <c r="G69" s="52">
        <v>78</v>
      </c>
      <c r="H69" s="52" t="s">
        <v>28</v>
      </c>
      <c r="I69" s="33">
        <v>62</v>
      </c>
      <c r="J69" s="33" t="s">
        <v>28</v>
      </c>
      <c r="K69" s="32">
        <v>62</v>
      </c>
      <c r="L69" s="32" t="s">
        <v>28</v>
      </c>
      <c r="M69" s="33">
        <v>72</v>
      </c>
      <c r="N69" s="33" t="s">
        <v>29</v>
      </c>
      <c r="O69" s="42">
        <f t="shared" ref="O69:O88" si="2">E69+G69+I69+K69+M69</f>
        <v>357</v>
      </c>
      <c r="P69" s="30">
        <f t="shared" ref="P69:P88" si="3">O69/5</f>
        <v>71.400000000000006</v>
      </c>
    </row>
    <row r="70" spans="1:16" ht="15.75" x14ac:dyDescent="0.25">
      <c r="A70" s="62">
        <v>67</v>
      </c>
      <c r="B70" s="61">
        <v>11178293</v>
      </c>
      <c r="C70" s="61" t="s">
        <v>173</v>
      </c>
      <c r="D70" s="65" t="s">
        <v>13</v>
      </c>
      <c r="E70" s="53">
        <v>83</v>
      </c>
      <c r="F70" s="33" t="s">
        <v>27</v>
      </c>
      <c r="G70" s="52">
        <v>79</v>
      </c>
      <c r="H70" s="52" t="s">
        <v>28</v>
      </c>
      <c r="I70" s="33">
        <v>69</v>
      </c>
      <c r="J70" s="33" t="s">
        <v>28</v>
      </c>
      <c r="K70" s="32">
        <v>59</v>
      </c>
      <c r="L70" s="32" t="s">
        <v>28</v>
      </c>
      <c r="M70" s="33">
        <v>53</v>
      </c>
      <c r="N70" s="33" t="s">
        <v>31</v>
      </c>
      <c r="O70" s="42">
        <f t="shared" si="2"/>
        <v>343</v>
      </c>
      <c r="P70" s="30">
        <f t="shared" si="3"/>
        <v>68.599999999999994</v>
      </c>
    </row>
    <row r="71" spans="1:16" ht="15.75" x14ac:dyDescent="0.25">
      <c r="A71" s="62">
        <v>68</v>
      </c>
      <c r="B71" s="61">
        <v>11178294</v>
      </c>
      <c r="C71" s="61" t="s">
        <v>174</v>
      </c>
      <c r="D71" s="65" t="s">
        <v>13</v>
      </c>
      <c r="E71" s="53">
        <v>83</v>
      </c>
      <c r="F71" s="33" t="s">
        <v>27</v>
      </c>
      <c r="G71" s="52">
        <v>79</v>
      </c>
      <c r="H71" s="52" t="s">
        <v>28</v>
      </c>
      <c r="I71" s="33">
        <v>71</v>
      </c>
      <c r="J71" s="33" t="s">
        <v>27</v>
      </c>
      <c r="K71" s="32">
        <v>57</v>
      </c>
      <c r="L71" s="32" t="s">
        <v>28</v>
      </c>
      <c r="M71" s="33">
        <v>63</v>
      </c>
      <c r="N71" s="33" t="s">
        <v>30</v>
      </c>
      <c r="O71" s="42">
        <f t="shared" si="2"/>
        <v>353</v>
      </c>
      <c r="P71" s="30">
        <f t="shared" si="3"/>
        <v>70.599999999999994</v>
      </c>
    </row>
    <row r="72" spans="1:16" ht="15.75" x14ac:dyDescent="0.25">
      <c r="A72" s="62">
        <v>69</v>
      </c>
      <c r="B72" s="61">
        <v>11178295</v>
      </c>
      <c r="C72" s="61" t="s">
        <v>175</v>
      </c>
      <c r="D72" s="65" t="s">
        <v>14</v>
      </c>
      <c r="E72" s="53">
        <v>80</v>
      </c>
      <c r="F72" s="33" t="s">
        <v>28</v>
      </c>
      <c r="G72" s="52">
        <v>81</v>
      </c>
      <c r="H72" s="52" t="s">
        <v>27</v>
      </c>
      <c r="I72" s="33">
        <v>66</v>
      </c>
      <c r="J72" s="33" t="s">
        <v>28</v>
      </c>
      <c r="K72" s="32">
        <v>45</v>
      </c>
      <c r="L72" s="32" t="s">
        <v>30</v>
      </c>
      <c r="M72" s="33">
        <v>61</v>
      </c>
      <c r="N72" s="33" t="s">
        <v>30</v>
      </c>
      <c r="O72" s="42">
        <f t="shared" si="2"/>
        <v>333</v>
      </c>
      <c r="P72" s="30">
        <f t="shared" si="3"/>
        <v>66.599999999999994</v>
      </c>
    </row>
    <row r="73" spans="1:16" ht="15.75" x14ac:dyDescent="0.25">
      <c r="A73" s="62">
        <v>70</v>
      </c>
      <c r="B73" s="61">
        <v>11178296</v>
      </c>
      <c r="C73" s="61" t="s">
        <v>176</v>
      </c>
      <c r="D73" s="65" t="s">
        <v>14</v>
      </c>
      <c r="E73" s="53">
        <v>81</v>
      </c>
      <c r="F73" s="33" t="s">
        <v>27</v>
      </c>
      <c r="G73" s="52">
        <v>86</v>
      </c>
      <c r="H73" s="52" t="s">
        <v>26</v>
      </c>
      <c r="I73" s="33">
        <v>62</v>
      </c>
      <c r="J73" s="33" t="s">
        <v>28</v>
      </c>
      <c r="K73" s="32">
        <v>53</v>
      </c>
      <c r="L73" s="32" t="s">
        <v>29</v>
      </c>
      <c r="M73" s="33">
        <v>62</v>
      </c>
      <c r="N73" s="33" t="s">
        <v>30</v>
      </c>
      <c r="O73" s="42">
        <f t="shared" si="2"/>
        <v>344</v>
      </c>
      <c r="P73" s="30">
        <f t="shared" si="3"/>
        <v>68.8</v>
      </c>
    </row>
    <row r="74" spans="1:16" ht="15.75" x14ac:dyDescent="0.25">
      <c r="A74" s="62">
        <v>71</v>
      </c>
      <c r="B74" s="61">
        <v>11178297</v>
      </c>
      <c r="C74" s="61" t="s">
        <v>177</v>
      </c>
      <c r="D74" s="65" t="s">
        <v>14</v>
      </c>
      <c r="E74" s="53">
        <v>92</v>
      </c>
      <c r="F74" s="33" t="s">
        <v>25</v>
      </c>
      <c r="G74" s="52">
        <v>89</v>
      </c>
      <c r="H74" s="52" t="s">
        <v>26</v>
      </c>
      <c r="I74" s="33">
        <v>99</v>
      </c>
      <c r="J74" s="33" t="s">
        <v>25</v>
      </c>
      <c r="K74" s="32">
        <v>86</v>
      </c>
      <c r="L74" s="32" t="s">
        <v>25</v>
      </c>
      <c r="M74" s="33">
        <v>94</v>
      </c>
      <c r="N74" s="33" t="s">
        <v>26</v>
      </c>
      <c r="O74" s="42">
        <f t="shared" si="2"/>
        <v>460</v>
      </c>
      <c r="P74" s="30">
        <f t="shared" si="3"/>
        <v>92</v>
      </c>
    </row>
    <row r="75" spans="1:16" ht="15.75" x14ac:dyDescent="0.25">
      <c r="A75" s="62">
        <v>72</v>
      </c>
      <c r="B75" s="61">
        <v>11178298</v>
      </c>
      <c r="C75" s="61" t="s">
        <v>178</v>
      </c>
      <c r="D75" s="65" t="s">
        <v>13</v>
      </c>
      <c r="E75" s="53">
        <v>78</v>
      </c>
      <c r="F75" s="33" t="s">
        <v>28</v>
      </c>
      <c r="G75" s="52">
        <v>67</v>
      </c>
      <c r="H75" s="52" t="s">
        <v>30</v>
      </c>
      <c r="I75" s="33">
        <v>47</v>
      </c>
      <c r="J75" s="33" t="s">
        <v>30</v>
      </c>
      <c r="K75" s="32">
        <v>52</v>
      </c>
      <c r="L75" s="32" t="s">
        <v>29</v>
      </c>
      <c r="M75" s="33">
        <v>57</v>
      </c>
      <c r="N75" s="33" t="s">
        <v>31</v>
      </c>
      <c r="O75" s="42">
        <f t="shared" si="2"/>
        <v>301</v>
      </c>
      <c r="P75" s="30">
        <f t="shared" si="3"/>
        <v>60.2</v>
      </c>
    </row>
    <row r="76" spans="1:16" s="35" customFormat="1" ht="15.75" x14ac:dyDescent="0.25">
      <c r="A76" s="62">
        <v>73</v>
      </c>
      <c r="B76" s="60">
        <v>11178299</v>
      </c>
      <c r="C76" s="60" t="s">
        <v>179</v>
      </c>
      <c r="D76" s="64" t="s">
        <v>13</v>
      </c>
      <c r="E76" s="54">
        <v>87</v>
      </c>
      <c r="F76" s="55" t="s">
        <v>26</v>
      </c>
      <c r="G76" s="55">
        <v>74</v>
      </c>
      <c r="H76" s="55" t="s">
        <v>28</v>
      </c>
      <c r="I76" s="34">
        <v>37</v>
      </c>
      <c r="J76" s="34" t="s">
        <v>31</v>
      </c>
      <c r="K76" s="34">
        <v>35</v>
      </c>
      <c r="L76" s="34" t="s">
        <v>31</v>
      </c>
      <c r="M76" s="34">
        <v>51</v>
      </c>
      <c r="N76" s="34" t="s">
        <v>31</v>
      </c>
      <c r="O76" s="42">
        <f t="shared" si="2"/>
        <v>284</v>
      </c>
      <c r="P76" s="30">
        <f t="shared" si="3"/>
        <v>56.8</v>
      </c>
    </row>
    <row r="77" spans="1:16" ht="15.75" x14ac:dyDescent="0.25">
      <c r="A77" s="62">
        <v>74</v>
      </c>
      <c r="B77" s="60">
        <v>11178300</v>
      </c>
      <c r="C77" s="60" t="s">
        <v>180</v>
      </c>
      <c r="D77" s="64" t="s">
        <v>13</v>
      </c>
      <c r="E77" s="53">
        <v>86</v>
      </c>
      <c r="F77" s="33" t="s">
        <v>26</v>
      </c>
      <c r="G77" s="52">
        <v>90</v>
      </c>
      <c r="H77" s="52" t="s">
        <v>26</v>
      </c>
      <c r="I77" s="33">
        <v>88</v>
      </c>
      <c r="J77" s="33" t="s">
        <v>26</v>
      </c>
      <c r="K77" s="32">
        <v>68</v>
      </c>
      <c r="L77" s="32" t="s">
        <v>27</v>
      </c>
      <c r="M77" s="33">
        <v>79</v>
      </c>
      <c r="N77" s="33" t="s">
        <v>28</v>
      </c>
      <c r="O77" s="42">
        <f t="shared" si="2"/>
        <v>411</v>
      </c>
      <c r="P77" s="30">
        <f t="shared" si="3"/>
        <v>82.2</v>
      </c>
    </row>
    <row r="78" spans="1:16" ht="15.75" x14ac:dyDescent="0.25">
      <c r="A78" s="62">
        <v>75</v>
      </c>
      <c r="B78" s="60">
        <v>11178301</v>
      </c>
      <c r="C78" s="60" t="s">
        <v>181</v>
      </c>
      <c r="D78" s="64" t="s">
        <v>13</v>
      </c>
      <c r="E78" s="50">
        <v>91</v>
      </c>
      <c r="F78" s="43" t="s">
        <v>26</v>
      </c>
      <c r="G78" s="52">
        <v>68</v>
      </c>
      <c r="H78" s="52" t="s">
        <v>29</v>
      </c>
      <c r="I78" s="33">
        <v>86</v>
      </c>
      <c r="J78" s="33" t="s">
        <v>26</v>
      </c>
      <c r="K78" s="32">
        <v>66</v>
      </c>
      <c r="L78" s="32" t="s">
        <v>27</v>
      </c>
      <c r="M78" s="33">
        <v>88</v>
      </c>
      <c r="N78" s="33" t="s">
        <v>27</v>
      </c>
      <c r="O78" s="42">
        <f t="shared" si="2"/>
        <v>399</v>
      </c>
      <c r="P78" s="30">
        <f t="shared" si="3"/>
        <v>79.8</v>
      </c>
    </row>
    <row r="79" spans="1:16" ht="15.75" x14ac:dyDescent="0.25">
      <c r="A79" s="62">
        <v>76</v>
      </c>
      <c r="B79" s="60">
        <v>11178302</v>
      </c>
      <c r="C79" s="60" t="s">
        <v>182</v>
      </c>
      <c r="D79" s="64" t="s">
        <v>13</v>
      </c>
      <c r="E79" s="50">
        <v>46</v>
      </c>
      <c r="F79" s="43" t="s">
        <v>28</v>
      </c>
      <c r="G79" s="51">
        <v>74</v>
      </c>
      <c r="H79" s="51" t="s">
        <v>28</v>
      </c>
      <c r="I79" s="33">
        <v>57</v>
      </c>
      <c r="J79" s="33" t="s">
        <v>29</v>
      </c>
      <c r="K79" s="32">
        <v>50</v>
      </c>
      <c r="L79" s="32" t="s">
        <v>29</v>
      </c>
      <c r="M79" s="33">
        <v>86</v>
      </c>
      <c r="N79" s="33" t="s">
        <v>27</v>
      </c>
      <c r="O79" s="42">
        <f t="shared" si="2"/>
        <v>313</v>
      </c>
      <c r="P79" s="30">
        <f t="shared" si="3"/>
        <v>62.6</v>
      </c>
    </row>
    <row r="80" spans="1:16" ht="15.75" x14ac:dyDescent="0.25">
      <c r="A80" s="62">
        <v>77</v>
      </c>
      <c r="B80" s="60">
        <v>11178303</v>
      </c>
      <c r="C80" s="60" t="s">
        <v>183</v>
      </c>
      <c r="D80" s="64" t="s">
        <v>14</v>
      </c>
      <c r="E80" s="53">
        <v>57</v>
      </c>
      <c r="F80" s="33" t="s">
        <v>31</v>
      </c>
      <c r="G80" s="52">
        <v>74</v>
      </c>
      <c r="H80" s="52" t="s">
        <v>28</v>
      </c>
      <c r="I80" s="33">
        <v>65</v>
      </c>
      <c r="J80" s="33" t="s">
        <v>28</v>
      </c>
      <c r="K80" s="32">
        <v>49</v>
      </c>
      <c r="L80" s="32" t="s">
        <v>29</v>
      </c>
      <c r="M80" s="33">
        <v>94</v>
      </c>
      <c r="N80" s="33" t="s">
        <v>26</v>
      </c>
      <c r="O80" s="42">
        <f t="shared" si="2"/>
        <v>339</v>
      </c>
      <c r="P80" s="30">
        <f t="shared" si="3"/>
        <v>67.8</v>
      </c>
    </row>
    <row r="81" spans="1:16" ht="15.75" x14ac:dyDescent="0.25">
      <c r="A81" s="62">
        <v>78</v>
      </c>
      <c r="B81" s="60">
        <v>11178304</v>
      </c>
      <c r="C81" s="60" t="s">
        <v>184</v>
      </c>
      <c r="D81" s="64" t="s">
        <v>14</v>
      </c>
      <c r="E81" s="53">
        <v>65</v>
      </c>
      <c r="F81" s="33" t="s">
        <v>30</v>
      </c>
      <c r="G81" s="52">
        <v>66</v>
      </c>
      <c r="H81" s="52" t="s">
        <v>30</v>
      </c>
      <c r="I81" s="33">
        <v>75</v>
      </c>
      <c r="J81" s="33" t="s">
        <v>27</v>
      </c>
      <c r="K81" s="32">
        <v>64</v>
      </c>
      <c r="L81" s="32" t="s">
        <v>28</v>
      </c>
      <c r="M81" s="33">
        <v>68</v>
      </c>
      <c r="N81" s="33" t="s">
        <v>29</v>
      </c>
      <c r="O81" s="42">
        <f t="shared" si="2"/>
        <v>338</v>
      </c>
      <c r="P81" s="30">
        <f t="shared" si="3"/>
        <v>67.599999999999994</v>
      </c>
    </row>
    <row r="82" spans="1:16" ht="15.75" x14ac:dyDescent="0.25">
      <c r="A82" s="62">
        <v>79</v>
      </c>
      <c r="B82" s="60">
        <v>11178305</v>
      </c>
      <c r="C82" s="60" t="s">
        <v>185</v>
      </c>
      <c r="D82" s="64" t="s">
        <v>14</v>
      </c>
      <c r="E82" s="53">
        <v>71</v>
      </c>
      <c r="F82" s="33" t="s">
        <v>29</v>
      </c>
      <c r="G82" s="52">
        <v>88</v>
      </c>
      <c r="H82" s="52" t="s">
        <v>26</v>
      </c>
      <c r="I82" s="33">
        <v>85</v>
      </c>
      <c r="J82" s="33" t="s">
        <v>26</v>
      </c>
      <c r="K82" s="32">
        <v>77</v>
      </c>
      <c r="L82" s="32" t="s">
        <v>26</v>
      </c>
      <c r="M82" s="33">
        <v>94</v>
      </c>
      <c r="N82" s="33" t="s">
        <v>26</v>
      </c>
      <c r="O82" s="42">
        <f t="shared" si="2"/>
        <v>415</v>
      </c>
      <c r="P82" s="30">
        <f t="shared" si="3"/>
        <v>83</v>
      </c>
    </row>
    <row r="83" spans="1:16" ht="15.75" x14ac:dyDescent="0.25">
      <c r="A83" s="62">
        <v>80</v>
      </c>
      <c r="B83" s="60">
        <v>11178306</v>
      </c>
      <c r="C83" s="60" t="s">
        <v>186</v>
      </c>
      <c r="D83" s="64" t="s">
        <v>14</v>
      </c>
      <c r="E83" s="53">
        <v>92</v>
      </c>
      <c r="F83" s="33" t="s">
        <v>25</v>
      </c>
      <c r="G83" s="52">
        <v>92</v>
      </c>
      <c r="H83" s="52" t="s">
        <v>25</v>
      </c>
      <c r="I83" s="33">
        <v>93</v>
      </c>
      <c r="J83" s="33" t="s">
        <v>25</v>
      </c>
      <c r="K83" s="32">
        <v>89</v>
      </c>
      <c r="L83" s="32" t="s">
        <v>25</v>
      </c>
      <c r="M83" s="33">
        <v>95</v>
      </c>
      <c r="N83" s="33" t="s">
        <v>25</v>
      </c>
      <c r="O83" s="42">
        <f t="shared" si="2"/>
        <v>461</v>
      </c>
      <c r="P83" s="30">
        <f t="shared" si="3"/>
        <v>92.2</v>
      </c>
    </row>
    <row r="84" spans="1:16" ht="15.75" x14ac:dyDescent="0.25">
      <c r="A84" s="62">
        <v>81</v>
      </c>
      <c r="B84" s="60">
        <v>11178307</v>
      </c>
      <c r="C84" s="60" t="s">
        <v>187</v>
      </c>
      <c r="D84" s="64" t="s">
        <v>14</v>
      </c>
      <c r="E84" s="53">
        <v>74</v>
      </c>
      <c r="F84" s="33" t="s">
        <v>29</v>
      </c>
      <c r="G84" s="52">
        <v>69</v>
      </c>
      <c r="H84" s="52" t="s">
        <v>29</v>
      </c>
      <c r="I84" s="33">
        <v>86</v>
      </c>
      <c r="J84" s="33" t="s">
        <v>26</v>
      </c>
      <c r="K84" s="32">
        <v>78</v>
      </c>
      <c r="L84" s="32" t="s">
        <v>26</v>
      </c>
      <c r="M84" s="33">
        <v>84</v>
      </c>
      <c r="N84" s="33" t="s">
        <v>27</v>
      </c>
      <c r="O84" s="42">
        <f t="shared" si="2"/>
        <v>391</v>
      </c>
      <c r="P84" s="30">
        <f t="shared" si="3"/>
        <v>78.2</v>
      </c>
    </row>
    <row r="85" spans="1:16" ht="15.75" x14ac:dyDescent="0.25">
      <c r="A85" s="62">
        <v>82</v>
      </c>
      <c r="B85" s="60">
        <v>11178308</v>
      </c>
      <c r="C85" s="60" t="s">
        <v>188</v>
      </c>
      <c r="D85" s="64" t="s">
        <v>14</v>
      </c>
      <c r="E85" s="50">
        <v>80</v>
      </c>
      <c r="F85" s="43" t="s">
        <v>28</v>
      </c>
      <c r="G85" s="51">
        <v>89</v>
      </c>
      <c r="H85" s="51" t="s">
        <v>26</v>
      </c>
      <c r="I85" s="33">
        <v>93</v>
      </c>
      <c r="J85" s="33" t="s">
        <v>25</v>
      </c>
      <c r="K85" s="32">
        <v>92</v>
      </c>
      <c r="L85" s="32" t="s">
        <v>25</v>
      </c>
      <c r="M85" s="33">
        <v>97</v>
      </c>
      <c r="N85" s="33" t="s">
        <v>25</v>
      </c>
      <c r="O85" s="42">
        <f t="shared" si="2"/>
        <v>451</v>
      </c>
      <c r="P85" s="30">
        <f t="shared" si="3"/>
        <v>90.2</v>
      </c>
    </row>
    <row r="86" spans="1:16" ht="15.75" x14ac:dyDescent="0.25">
      <c r="A86" s="62">
        <v>83</v>
      </c>
      <c r="B86" s="60">
        <v>11178309</v>
      </c>
      <c r="C86" s="60" t="s">
        <v>189</v>
      </c>
      <c r="D86" s="64" t="s">
        <v>14</v>
      </c>
      <c r="E86" s="53">
        <v>71</v>
      </c>
      <c r="F86" s="33" t="s">
        <v>29</v>
      </c>
      <c r="G86" s="52">
        <v>69</v>
      </c>
      <c r="H86" s="52" t="s">
        <v>29</v>
      </c>
      <c r="I86" s="33">
        <v>40</v>
      </c>
      <c r="J86" s="33" t="s">
        <v>31</v>
      </c>
      <c r="K86" s="32">
        <v>55</v>
      </c>
      <c r="L86" s="32" t="s">
        <v>29</v>
      </c>
      <c r="M86" s="33">
        <v>82</v>
      </c>
      <c r="N86" s="33" t="s">
        <v>27</v>
      </c>
      <c r="O86" s="42">
        <f t="shared" si="2"/>
        <v>317</v>
      </c>
      <c r="P86" s="30">
        <f t="shared" si="3"/>
        <v>63.4</v>
      </c>
    </row>
    <row r="87" spans="1:16" ht="15.75" x14ac:dyDescent="0.25">
      <c r="A87" s="62">
        <v>84</v>
      </c>
      <c r="B87" s="60">
        <v>11178310</v>
      </c>
      <c r="C87" s="60" t="s">
        <v>190</v>
      </c>
      <c r="D87" s="64" t="s">
        <v>13</v>
      </c>
      <c r="E87" s="53">
        <v>95</v>
      </c>
      <c r="F87" s="33" t="s">
        <v>25</v>
      </c>
      <c r="G87" s="52">
        <v>85</v>
      </c>
      <c r="H87" s="52" t="s">
        <v>26</v>
      </c>
      <c r="I87" s="33">
        <v>80</v>
      </c>
      <c r="J87" s="33" t="s">
        <v>27</v>
      </c>
      <c r="K87" s="32">
        <v>82</v>
      </c>
      <c r="L87" s="32" t="s">
        <v>26</v>
      </c>
      <c r="M87" s="33">
        <v>95</v>
      </c>
      <c r="N87" s="33" t="s">
        <v>25</v>
      </c>
      <c r="O87" s="42">
        <f t="shared" si="2"/>
        <v>437</v>
      </c>
      <c r="P87" s="30">
        <f t="shared" si="3"/>
        <v>87.4</v>
      </c>
    </row>
    <row r="88" spans="1:16" ht="15.75" x14ac:dyDescent="0.25">
      <c r="A88" s="62">
        <v>85</v>
      </c>
      <c r="B88" s="60">
        <v>11178311</v>
      </c>
      <c r="C88" s="60" t="s">
        <v>191</v>
      </c>
      <c r="D88" s="64" t="s">
        <v>14</v>
      </c>
      <c r="E88" s="53">
        <v>80</v>
      </c>
      <c r="F88" s="33" t="s">
        <v>28</v>
      </c>
      <c r="G88" s="52">
        <v>83</v>
      </c>
      <c r="H88" s="52" t="s">
        <v>27</v>
      </c>
      <c r="I88" s="33">
        <v>83</v>
      </c>
      <c r="J88" s="33" t="s">
        <v>26</v>
      </c>
      <c r="K88" s="32">
        <v>76</v>
      </c>
      <c r="L88" s="32" t="s">
        <v>26</v>
      </c>
      <c r="M88" s="33">
        <v>94</v>
      </c>
      <c r="N88" s="33" t="s">
        <v>26</v>
      </c>
      <c r="O88" s="42">
        <f t="shared" si="2"/>
        <v>416</v>
      </c>
      <c r="P88" s="30">
        <f t="shared" si="3"/>
        <v>83.2</v>
      </c>
    </row>
    <row r="89" spans="1:16" ht="15.75" x14ac:dyDescent="0.25">
      <c r="A89" s="31"/>
      <c r="B89" s="31"/>
      <c r="C89" s="56" t="s">
        <v>103</v>
      </c>
      <c r="D89" s="57"/>
      <c r="E89" s="58">
        <f t="shared" ref="E89:N89" si="4">COUNTA(E4:E88)</f>
        <v>85</v>
      </c>
      <c r="F89" s="58">
        <f t="shared" si="4"/>
        <v>85</v>
      </c>
      <c r="G89" s="58">
        <f t="shared" si="4"/>
        <v>85</v>
      </c>
      <c r="H89" s="58">
        <f t="shared" si="4"/>
        <v>85</v>
      </c>
      <c r="I89" s="58">
        <f t="shared" si="4"/>
        <v>85</v>
      </c>
      <c r="J89" s="58">
        <f t="shared" si="4"/>
        <v>85</v>
      </c>
      <c r="K89" s="58">
        <f t="shared" si="4"/>
        <v>85</v>
      </c>
      <c r="L89" s="58">
        <f t="shared" si="4"/>
        <v>85</v>
      </c>
      <c r="M89" s="58">
        <f t="shared" si="4"/>
        <v>85</v>
      </c>
      <c r="N89" s="58">
        <f t="shared" si="4"/>
        <v>85</v>
      </c>
      <c r="O89" s="31"/>
      <c r="P89" s="31"/>
    </row>
    <row r="90" spans="1:16" ht="15.75" x14ac:dyDescent="0.25">
      <c r="A90" s="31"/>
      <c r="B90" s="31"/>
      <c r="C90" s="56" t="s">
        <v>104</v>
      </c>
      <c r="D90" s="57"/>
      <c r="E90" s="58">
        <f>COUNTIF(E4:E88,"&gt;32")-F90</f>
        <v>85</v>
      </c>
      <c r="F90" s="58">
        <f>COUNTIF(F54:F88,"=E")</f>
        <v>0</v>
      </c>
      <c r="G90" s="58">
        <f>COUNTIF(G4:G88,"&gt;32")-H90</f>
        <v>85</v>
      </c>
      <c r="H90" s="58">
        <f>COUNTIF(H54:H88,"=E")</f>
        <v>0</v>
      </c>
      <c r="I90" s="58">
        <f>COUNTIF(I4:I88,"&gt;32")-J90</f>
        <v>85</v>
      </c>
      <c r="J90" s="58">
        <f>COUNTIF(J54:J88,"=E")</f>
        <v>0</v>
      </c>
      <c r="K90" s="58">
        <f>COUNTIF(K4:K88,"&gt;32")-L90</f>
        <v>85</v>
      </c>
      <c r="L90" s="58">
        <f>COUNTIF(L54:L88,"=E")</f>
        <v>0</v>
      </c>
      <c r="M90" s="58">
        <f>COUNTIF(M4:M88,"&gt;32")-N90</f>
        <v>85</v>
      </c>
      <c r="N90" s="58">
        <f>COUNTIF(N54:N88,"=E")</f>
        <v>0</v>
      </c>
      <c r="O90" s="31"/>
      <c r="P90" s="31"/>
    </row>
    <row r="94" spans="1:16" ht="17.25" x14ac:dyDescent="0.3">
      <c r="C94" s="24" t="s">
        <v>199</v>
      </c>
      <c r="D94" s="25"/>
      <c r="E94" s="25"/>
      <c r="F94" s="25"/>
      <c r="G94" s="25">
        <v>85</v>
      </c>
    </row>
    <row r="95" spans="1:16" ht="17.25" x14ac:dyDescent="0.3">
      <c r="C95" s="24" t="s">
        <v>200</v>
      </c>
      <c r="D95" s="25"/>
      <c r="E95" s="25"/>
      <c r="F95" s="25"/>
      <c r="G95" s="25">
        <f>COUNTIF(D4:D88,"BOY")</f>
        <v>38</v>
      </c>
    </row>
    <row r="96" spans="1:16" ht="17.25" x14ac:dyDescent="0.3">
      <c r="C96" s="24" t="s">
        <v>201</v>
      </c>
      <c r="D96" s="25"/>
      <c r="E96" s="25"/>
      <c r="F96" s="25"/>
      <c r="G96" s="25">
        <f>COUNTIF(D4:D88,"GIRL")</f>
        <v>47</v>
      </c>
    </row>
  </sheetData>
  <mergeCells count="2">
    <mergeCell ref="A1:P1"/>
    <mergeCell ref="A2:P2"/>
  </mergeCells>
  <conditionalFormatting sqref="P4:P88">
    <cfRule type="cellIs" dxfId="1" priority="1" operator="greaterThan">
      <formula>90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E8" sqref="E8"/>
    </sheetView>
  </sheetViews>
  <sheetFormatPr defaultRowHeight="15" x14ac:dyDescent="0.25"/>
  <cols>
    <col min="1" max="1" width="11.28515625" style="1" customWidth="1"/>
    <col min="2" max="2" width="17.140625" style="1" customWidth="1"/>
    <col min="3" max="3" width="11.5703125" style="1" customWidth="1"/>
    <col min="4" max="4" width="9.28515625" style="1" customWidth="1"/>
    <col min="5" max="5" width="15.28515625" style="1" customWidth="1"/>
    <col min="6" max="6" width="14.28515625" style="1" customWidth="1"/>
    <col min="7" max="7" width="13" style="1" customWidth="1"/>
    <col min="8" max="16384" width="9.140625" style="1"/>
  </cols>
  <sheetData>
    <row r="1" spans="1:15" s="85" customFormat="1" ht="29.25" customHeight="1" x14ac:dyDescent="0.35">
      <c r="A1" s="90" t="s">
        <v>202</v>
      </c>
      <c r="B1" s="91"/>
      <c r="C1" s="91"/>
      <c r="D1" s="91"/>
      <c r="E1" s="91"/>
      <c r="F1" s="91"/>
      <c r="G1" s="91"/>
      <c r="H1" s="92"/>
    </row>
    <row r="2" spans="1:15" s="85" customFormat="1" ht="29.25" customHeight="1" x14ac:dyDescent="0.35">
      <c r="A2" s="88" t="s">
        <v>105</v>
      </c>
      <c r="B2" s="89"/>
      <c r="C2" s="89"/>
      <c r="D2" s="89"/>
      <c r="E2" s="89"/>
      <c r="F2" s="89"/>
      <c r="G2" s="89"/>
      <c r="H2" s="89"/>
      <c r="I2" s="87"/>
      <c r="J2" s="87"/>
      <c r="K2" s="87"/>
      <c r="L2" s="87"/>
      <c r="M2" s="87"/>
      <c r="N2" s="87"/>
      <c r="O2" s="87"/>
    </row>
    <row r="3" spans="1:15" s="86" customFormat="1" ht="78" customHeight="1" x14ac:dyDescent="0.25">
      <c r="A3" s="94" t="s">
        <v>0</v>
      </c>
      <c r="B3" s="94" t="s">
        <v>6</v>
      </c>
      <c r="C3" s="94" t="s">
        <v>7</v>
      </c>
      <c r="D3" s="94" t="s">
        <v>8</v>
      </c>
      <c r="E3" s="94" t="s">
        <v>9</v>
      </c>
      <c r="F3" s="94" t="s">
        <v>10</v>
      </c>
      <c r="G3" s="94" t="s">
        <v>11</v>
      </c>
      <c r="H3" s="94" t="s">
        <v>20</v>
      </c>
    </row>
    <row r="4" spans="1:15" x14ac:dyDescent="0.25">
      <c r="A4" s="1">
        <v>1</v>
      </c>
      <c r="B4" s="1" t="s">
        <v>110</v>
      </c>
      <c r="C4" s="28">
        <f>'Result Analysis'!G94</f>
        <v>85</v>
      </c>
      <c r="D4" s="1">
        <v>85</v>
      </c>
      <c r="E4" s="1">
        <v>0</v>
      </c>
      <c r="F4" s="1">
        <v>0</v>
      </c>
      <c r="G4" s="27">
        <f>D4/C4*100</f>
        <v>100</v>
      </c>
      <c r="H4" s="27">
        <f>'Teacherwise Result'!T9</f>
        <v>70.470588235294116</v>
      </c>
    </row>
    <row r="7" spans="1:15" s="10" customFormat="1" ht="52.5" customHeight="1" x14ac:dyDescent="0.25">
      <c r="A7" s="9" t="s">
        <v>15</v>
      </c>
      <c r="B7" s="70" t="s">
        <v>16</v>
      </c>
      <c r="C7" s="70"/>
      <c r="D7" s="70"/>
      <c r="E7" s="70"/>
      <c r="F7" s="70"/>
      <c r="G7" s="70"/>
      <c r="H7" s="70"/>
      <c r="I7" s="70"/>
      <c r="J7" s="70"/>
    </row>
    <row r="8" spans="1:15" ht="15.75" x14ac:dyDescent="0.25">
      <c r="A8" s="11"/>
    </row>
    <row r="9" spans="1:15" x14ac:dyDescent="0.25">
      <c r="A9" s="14"/>
      <c r="G9" s="68" t="s">
        <v>108</v>
      </c>
      <c r="H9" s="69"/>
    </row>
    <row r="10" spans="1:15" x14ac:dyDescent="0.25">
      <c r="A10" s="14"/>
      <c r="G10" s="68" t="s">
        <v>73</v>
      </c>
      <c r="H10" s="69"/>
    </row>
    <row r="13" spans="1:15" x14ac:dyDescent="0.25">
      <c r="C13" s="12"/>
    </row>
  </sheetData>
  <mergeCells count="4">
    <mergeCell ref="B7:J7"/>
    <mergeCell ref="G10:H10"/>
    <mergeCell ref="G9:H9"/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F14" sqref="F14"/>
    </sheetView>
  </sheetViews>
  <sheetFormatPr defaultRowHeight="15" x14ac:dyDescent="0.25"/>
  <cols>
    <col min="1" max="1" width="7.140625" style="1" customWidth="1"/>
    <col min="2" max="2" width="14.42578125" style="1" customWidth="1"/>
    <col min="3" max="3" width="11.5703125" style="1" customWidth="1"/>
    <col min="4" max="4" width="9.140625" style="1"/>
    <col min="5" max="5" width="11.140625" style="1" customWidth="1"/>
    <col min="6" max="6" width="12.5703125" style="1" customWidth="1"/>
    <col min="7" max="7" width="11.28515625" style="1" customWidth="1"/>
    <col min="8" max="9" width="12.85546875" style="1" customWidth="1"/>
    <col min="10" max="16384" width="9.140625" style="1"/>
  </cols>
  <sheetData>
    <row r="1" spans="1:15" s="95" customFormat="1" ht="30.75" customHeight="1" x14ac:dyDescent="0.3">
      <c r="A1" s="97" t="s">
        <v>94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s="95" customFormat="1" ht="22.5" customHeight="1" x14ac:dyDescent="0.3">
      <c r="A2" s="71" t="s">
        <v>203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5" s="2" customFormat="1" ht="43.5" customHeight="1" x14ac:dyDescent="0.25">
      <c r="A3" s="98" t="s">
        <v>0</v>
      </c>
      <c r="B3" s="98" t="s">
        <v>19</v>
      </c>
      <c r="C3" s="99" t="s">
        <v>7</v>
      </c>
      <c r="D3" s="99" t="s">
        <v>8</v>
      </c>
      <c r="E3" s="99" t="s">
        <v>9</v>
      </c>
      <c r="F3" s="99" t="s">
        <v>10</v>
      </c>
      <c r="G3" s="99" t="s">
        <v>11</v>
      </c>
      <c r="H3" s="98" t="s">
        <v>20</v>
      </c>
      <c r="I3" s="100"/>
      <c r="J3" s="101" t="s">
        <v>66</v>
      </c>
      <c r="K3" s="101"/>
      <c r="L3" s="101"/>
      <c r="M3" s="101"/>
      <c r="N3" s="101"/>
      <c r="O3" s="101"/>
    </row>
    <row r="4" spans="1:15" s="96" customFormat="1" ht="48.75" customHeight="1" x14ac:dyDescent="0.25">
      <c r="A4" s="102"/>
      <c r="B4" s="102"/>
      <c r="C4" s="102"/>
      <c r="D4" s="102"/>
      <c r="E4" s="102"/>
      <c r="F4" s="102"/>
      <c r="G4" s="102"/>
      <c r="H4" s="102"/>
      <c r="I4" s="103" t="s">
        <v>96</v>
      </c>
      <c r="J4" s="93" t="s">
        <v>67</v>
      </c>
      <c r="K4" s="93" t="s">
        <v>68</v>
      </c>
      <c r="L4" s="93" t="s">
        <v>69</v>
      </c>
      <c r="M4" s="93" t="s">
        <v>70</v>
      </c>
      <c r="N4" s="93" t="s">
        <v>71</v>
      </c>
      <c r="O4" s="100" t="s">
        <v>4</v>
      </c>
    </row>
    <row r="5" spans="1:15" x14ac:dyDescent="0.25">
      <c r="A5" s="13">
        <v>1</v>
      </c>
      <c r="B5" s="1" t="s">
        <v>106</v>
      </c>
      <c r="C5" s="28">
        <f>'Result Analysis'!E89</f>
        <v>85</v>
      </c>
      <c r="D5" s="28">
        <f>'Result Analysis'!E90</f>
        <v>85</v>
      </c>
      <c r="E5" s="28">
        <f>'Result Analysis'!F$90</f>
        <v>0</v>
      </c>
      <c r="F5" s="1">
        <v>0</v>
      </c>
      <c r="G5" s="28">
        <f>D5/C5*100</f>
        <v>100</v>
      </c>
      <c r="H5" s="26">
        <f>'Teacherwise Result'!T4</f>
        <v>72.647058823529406</v>
      </c>
      <c r="I5" s="28">
        <f>COUNTIF('Result Analysis'!$E$4:$E$88,"&lt;33")</f>
        <v>0</v>
      </c>
      <c r="J5" s="28">
        <f>SUM(COUNTIF('Result Analysis'!$E$4:$E$88,"&gt;=33")-COUNTIF('Result Analysis'!$E$4:$E$88,"&gt;44"))</f>
        <v>0</v>
      </c>
      <c r="K5" s="28">
        <f>SUM(COUNTIF('Result Analysis'!$E$4:$E$88,"&gt;=45")-COUNTIF('Result Analysis'!$E$4:$E$88,"&gt;59"))</f>
        <v>4</v>
      </c>
      <c r="L5" s="28">
        <f>SUM(COUNTIF('Result Analysis'!$E$4:$E$88,"&gt;=60")-COUNTIF('Result Analysis'!$E$4:$E$88,"&gt;74"))</f>
        <v>15</v>
      </c>
      <c r="M5" s="28">
        <f>SUM(COUNTIF('Result Analysis'!$E$4:$E$88,"&gt;=75")-COUNTIF('Result Analysis'!$E$4:$E$88,"&gt;89"))</f>
        <v>43</v>
      </c>
      <c r="N5" s="28">
        <f>COUNTIF('Result Analysis'!$E$4:$E$88,"&gt;=90")</f>
        <v>23</v>
      </c>
      <c r="O5" s="28">
        <f>SUM(J5:N5)</f>
        <v>85</v>
      </c>
    </row>
    <row r="6" spans="1:15" x14ac:dyDescent="0.25">
      <c r="A6" s="13">
        <v>2</v>
      </c>
      <c r="B6" s="1" t="s">
        <v>107</v>
      </c>
      <c r="C6" s="28">
        <f>'Result Analysis'!G89</f>
        <v>85</v>
      </c>
      <c r="D6" s="28">
        <f>'Result Analysis'!G90</f>
        <v>85</v>
      </c>
      <c r="E6" s="28">
        <f>'Result Analysis'!H$90</f>
        <v>0</v>
      </c>
      <c r="F6" s="1">
        <v>0</v>
      </c>
      <c r="G6" s="28">
        <f t="shared" ref="G6:G9" si="0">D6/C6*100</f>
        <v>100</v>
      </c>
      <c r="H6" s="26">
        <f>'Teacherwise Result'!T5</f>
        <v>73.235294117647058</v>
      </c>
      <c r="I6" s="28">
        <f>COUNTIF('Result Analysis'!$G$4:$G$88,"&lt;33")</f>
        <v>0</v>
      </c>
      <c r="J6" s="28">
        <f>SUM(COUNTIF('Result Analysis'!$G$4:$G$88,"&gt;=33")-COUNTIF('Result Analysis'!$G$4:$G$88,"&gt;44"))</f>
        <v>0</v>
      </c>
      <c r="K6" s="28">
        <f>SUM(COUNTIF('Result Analysis'!$G$4:$G$88,"&gt;=45")-COUNTIF('Result Analysis'!$G$4:$G$88,"&gt;59"))</f>
        <v>1</v>
      </c>
      <c r="L6" s="28">
        <f>SUM(COUNTIF('Result Analysis'!$G$4:$G$88,"&gt;=60")-COUNTIF('Result Analysis'!$G$4:$G$88,"&gt;74"))</f>
        <v>18</v>
      </c>
      <c r="M6" s="28">
        <f>SUM(COUNTIF('Result Analysis'!$G$4:$G$88,"&gt;=75")-COUNTIF('Result Analysis'!$G$4:$G$88,"&gt;89"))</f>
        <v>44</v>
      </c>
      <c r="N6" s="28">
        <f>COUNTIF('Result Analysis'!$G$4:$G$88,"&gt;=90")</f>
        <v>22</v>
      </c>
      <c r="O6" s="28">
        <f t="shared" ref="O6:O9" si="1">SUM(J6:N6)</f>
        <v>85</v>
      </c>
    </row>
    <row r="7" spans="1:15" x14ac:dyDescent="0.25">
      <c r="A7" s="13">
        <v>3</v>
      </c>
      <c r="B7" s="2" t="s">
        <v>97</v>
      </c>
      <c r="C7" s="28">
        <f>'Result Analysis'!I89</f>
        <v>85</v>
      </c>
      <c r="D7" s="28">
        <f>'Result Analysis'!I$90</f>
        <v>85</v>
      </c>
      <c r="E7" s="28">
        <f>'Result Analysis'!J$90</f>
        <v>0</v>
      </c>
      <c r="F7" s="1">
        <v>0</v>
      </c>
      <c r="G7" s="28">
        <f t="shared" si="0"/>
        <v>100</v>
      </c>
      <c r="H7" s="26">
        <f>'Teacherwise Result'!T6</f>
        <v>76.470588235294116</v>
      </c>
      <c r="I7" s="28">
        <f>COUNTIF('Result Analysis'!$I$4:$I$88,"&lt;33")</f>
        <v>0</v>
      </c>
      <c r="J7" s="28">
        <f>SUM(COUNTIF('Result Analysis'!$I$4:$I$88,"&gt;=33")-COUNTIF('Result Analysis'!$I$4:$I$88,"&gt;44"))</f>
        <v>5</v>
      </c>
      <c r="K7" s="28">
        <f>SUM(COUNTIF('Result Analysis'!$I$4:$I$88,"&gt;=45")-COUNTIF('Result Analysis'!$I$4:$I$88,"&gt;59"))</f>
        <v>14</v>
      </c>
      <c r="L7" s="28">
        <f>SUM(COUNTIF('Result Analysis'!$I$4:$I$88,"&gt;=60")-COUNTIF('Result Analysis'!$I$4:$I$88,"&gt;74"))</f>
        <v>16</v>
      </c>
      <c r="M7" s="28">
        <f>SUM(COUNTIF('Result Analysis'!$I$4:$I$88,"&gt;=75")-COUNTIF('Result Analysis'!$I$4:$I$88,"&gt;89"))</f>
        <v>19</v>
      </c>
      <c r="N7" s="28">
        <f>COUNTIF('Result Analysis'!$I$4:$I$88,"&gt;=90")</f>
        <v>31</v>
      </c>
      <c r="O7" s="28">
        <f t="shared" si="1"/>
        <v>85</v>
      </c>
    </row>
    <row r="8" spans="1:15" x14ac:dyDescent="0.25">
      <c r="A8" s="13">
        <v>4</v>
      </c>
      <c r="B8" s="1" t="s">
        <v>205</v>
      </c>
      <c r="C8" s="28">
        <f>'Result Analysis'!K89</f>
        <v>85</v>
      </c>
      <c r="D8" s="28">
        <f>'Result Analysis'!K$90</f>
        <v>85</v>
      </c>
      <c r="E8" s="28">
        <f>'Result Analysis'!L$90</f>
        <v>0</v>
      </c>
      <c r="F8" s="1">
        <v>0</v>
      </c>
      <c r="G8" s="28">
        <f t="shared" si="0"/>
        <v>100</v>
      </c>
      <c r="H8" s="26">
        <f>'Teacherwise Result'!T7</f>
        <v>67.647058823529406</v>
      </c>
      <c r="I8" s="28">
        <f>COUNTIF('Result Analysis'!$K$4:$K$88,"&lt;33")</f>
        <v>0</v>
      </c>
      <c r="J8" s="28">
        <f>SUM(COUNTIF('Result Analysis'!$K$4:$K$88,"&gt;=33")-COUNTIF('Result Analysis'!$K$4:$K$88,"&gt;44"))</f>
        <v>6</v>
      </c>
      <c r="K8" s="28">
        <f>SUM(COUNTIF('Result Analysis'!$K$4:$K$88,"&gt;=45")-COUNTIF('Result Analysis'!$K$4:$K$88,"&gt;59"))</f>
        <v>26</v>
      </c>
      <c r="L8" s="28">
        <f>SUM(COUNTIF('Result Analysis'!$K$4:$K$88,"&gt;=60")-COUNTIF('Result Analysis'!$K$4:$K$88,"&gt;74"))</f>
        <v>26</v>
      </c>
      <c r="M8" s="28">
        <f>SUM(COUNTIF('Result Analysis'!$K$4:$K$88,"&gt;=75")-COUNTIF('Result Analysis'!$K$4:$K$88,"&gt;89"))</f>
        <v>22</v>
      </c>
      <c r="N8" s="28">
        <f>COUNTIF('Result Analysis'!$K$4:$K$88,"&gt;=90")</f>
        <v>5</v>
      </c>
      <c r="O8" s="28">
        <f t="shared" si="1"/>
        <v>85</v>
      </c>
    </row>
    <row r="9" spans="1:15" x14ac:dyDescent="0.25">
      <c r="A9" s="13">
        <v>5</v>
      </c>
      <c r="B9" s="2" t="s">
        <v>206</v>
      </c>
      <c r="C9" s="28">
        <f>'Result Analysis'!M89</f>
        <v>85</v>
      </c>
      <c r="D9" s="28">
        <f>'Result Analysis'!M$90</f>
        <v>85</v>
      </c>
      <c r="E9" s="28">
        <f>'Result Analysis'!N$90</f>
        <v>0</v>
      </c>
      <c r="F9" s="1">
        <v>0</v>
      </c>
      <c r="G9" s="28">
        <f t="shared" si="0"/>
        <v>100</v>
      </c>
      <c r="H9" s="26">
        <f>'Teacherwise Result'!T8</f>
        <v>62.352941176470587</v>
      </c>
      <c r="I9" s="28">
        <f>COUNTIF('Result Analysis'!$M$4:$M$88,"&lt;33")</f>
        <v>0</v>
      </c>
      <c r="J9" s="28">
        <f>SUM(COUNTIF('Result Analysis'!$M$4:$M$88,"&gt;=33")-COUNTIF('Result Analysis'!$M$4:$M$88,"&gt;44"))</f>
        <v>2</v>
      </c>
      <c r="K9" s="28">
        <f>SUM(COUNTIF('Result Analysis'!$M$4:$M$88,"&gt;=45")-COUNTIF('Result Analysis'!$M$4:$M$88,"&gt;59"))</f>
        <v>10</v>
      </c>
      <c r="L9" s="28">
        <f>SUM(COUNTIF('Result Analysis'!$M$4:$M$88,"&gt;=60")-COUNTIF('Result Analysis'!$M$4:$M$88,"&gt;74"))</f>
        <v>25</v>
      </c>
      <c r="M9" s="28">
        <f>SUM(COUNTIF('Result Analysis'!$M$4:$M$88,"&gt;=75")-COUNTIF('Result Analysis'!$M$4:$M$88,"&gt;89"))</f>
        <v>24</v>
      </c>
      <c r="N9" s="28">
        <f>COUNTIF('Result Analysis'!$M$4:$M$88,"&gt;=90")</f>
        <v>24</v>
      </c>
      <c r="O9" s="28">
        <f t="shared" si="1"/>
        <v>85</v>
      </c>
    </row>
    <row r="12" spans="1:15" x14ac:dyDescent="0.25">
      <c r="L12" s="68" t="s">
        <v>108</v>
      </c>
      <c r="M12" s="69"/>
    </row>
    <row r="13" spans="1:15" x14ac:dyDescent="0.25">
      <c r="L13" s="68" t="s">
        <v>73</v>
      </c>
      <c r="M13" s="69"/>
    </row>
  </sheetData>
  <mergeCells count="13">
    <mergeCell ref="L12:M12"/>
    <mergeCell ref="L13:M13"/>
    <mergeCell ref="A1:O1"/>
    <mergeCell ref="A2:O2"/>
    <mergeCell ref="J3:O3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workbookViewId="0">
      <selection activeCell="B9" sqref="B9"/>
    </sheetView>
  </sheetViews>
  <sheetFormatPr defaultRowHeight="15" x14ac:dyDescent="0.25"/>
  <cols>
    <col min="1" max="1" width="5.42578125" style="1" customWidth="1"/>
    <col min="2" max="2" width="20.7109375" style="1" customWidth="1"/>
    <col min="3" max="3" width="11.7109375" style="1" customWidth="1"/>
    <col min="4" max="4" width="14.42578125" style="1" customWidth="1"/>
    <col min="5" max="5" width="10.28515625" style="1" customWidth="1"/>
    <col min="6" max="6" width="9.140625" style="1"/>
    <col min="7" max="7" width="6.140625" style="1" customWidth="1"/>
    <col min="8" max="8" width="5.85546875" style="1" customWidth="1"/>
    <col min="9" max="9" width="6" style="1" customWidth="1"/>
    <col min="10" max="10" width="5.7109375" style="1" customWidth="1"/>
    <col min="11" max="11" width="8.28515625" style="1" customWidth="1"/>
    <col min="12" max="13" width="5.85546875" style="1" customWidth="1"/>
    <col min="14" max="14" width="6.140625" style="1" customWidth="1"/>
    <col min="15" max="15" width="4.85546875" style="1" customWidth="1"/>
    <col min="16" max="16" width="9.140625" style="1"/>
    <col min="17" max="17" width="10.42578125" style="1" customWidth="1"/>
    <col min="18" max="16384" width="9.140625" style="1"/>
  </cols>
  <sheetData>
    <row r="1" spans="1:20" s="15" customFormat="1" ht="24.75" customHeight="1" x14ac:dyDescent="0.35">
      <c r="A1" s="72" t="s">
        <v>94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4"/>
    </row>
    <row r="2" spans="1:20" s="16" customFormat="1" ht="30" customHeight="1" x14ac:dyDescent="0.35">
      <c r="A2" s="75" t="s">
        <v>204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7"/>
    </row>
    <row r="3" spans="1:20" s="17" customFormat="1" ht="30" x14ac:dyDescent="0.25">
      <c r="A3" s="17" t="s">
        <v>0</v>
      </c>
      <c r="B3" s="17" t="s">
        <v>17</v>
      </c>
      <c r="C3" s="17" t="s">
        <v>18</v>
      </c>
      <c r="D3" s="17" t="s">
        <v>19</v>
      </c>
      <c r="E3" s="17" t="s">
        <v>21</v>
      </c>
      <c r="F3" s="17" t="s">
        <v>8</v>
      </c>
      <c r="G3" s="17" t="s">
        <v>35</v>
      </c>
      <c r="H3" s="17" t="s">
        <v>37</v>
      </c>
      <c r="I3" s="17" t="s">
        <v>36</v>
      </c>
      <c r="J3" s="17" t="s">
        <v>38</v>
      </c>
      <c r="K3" s="17" t="s">
        <v>39</v>
      </c>
      <c r="L3" s="17" t="s">
        <v>40</v>
      </c>
      <c r="M3" s="17" t="s">
        <v>41</v>
      </c>
      <c r="N3" s="17" t="s">
        <v>42</v>
      </c>
      <c r="O3" s="17" t="s">
        <v>43</v>
      </c>
      <c r="P3" s="17" t="s">
        <v>34</v>
      </c>
      <c r="Q3" s="17" t="s">
        <v>62</v>
      </c>
      <c r="R3" s="17" t="s">
        <v>63</v>
      </c>
      <c r="S3" s="17" t="s">
        <v>64</v>
      </c>
      <c r="T3" s="17" t="s">
        <v>65</v>
      </c>
    </row>
    <row r="4" spans="1:20" x14ac:dyDescent="0.25">
      <c r="A4" s="1">
        <v>1</v>
      </c>
      <c r="B4" s="1" t="s">
        <v>208</v>
      </c>
      <c r="C4" s="1" t="s">
        <v>207</v>
      </c>
      <c r="D4" s="1" t="str">
        <f>'Subjectwise Result'!B5</f>
        <v>ENGLISH</v>
      </c>
      <c r="E4" s="28">
        <f>'Subjectwise Result'!C5</f>
        <v>85</v>
      </c>
      <c r="F4" s="28">
        <f>'Subjectwise Result'!D5</f>
        <v>85</v>
      </c>
      <c r="G4" s="1">
        <f>COUNTIF('Result Analysis'!$F$4:$F$88,"=A1")</f>
        <v>17</v>
      </c>
      <c r="H4" s="1">
        <f>COUNTIF('Result Analysis'!$F$4:$F$88,"=A2")</f>
        <v>17</v>
      </c>
      <c r="I4" s="1">
        <f>COUNTIF('Result Analysis'!$F$4:$F$88,"=B1")</f>
        <v>15</v>
      </c>
      <c r="J4" s="1">
        <f>COUNTIF('Result Analysis'!$F$4:$F$88,"=B2")</f>
        <v>17</v>
      </c>
      <c r="K4" s="1">
        <f>COUNTIF('Result Analysis'!$F$4:$F$88,"=C1")</f>
        <v>10</v>
      </c>
      <c r="L4" s="1">
        <f>COUNTIF('Result Analysis'!$F$4:$F$88,"=C2")</f>
        <v>6</v>
      </c>
      <c r="M4" s="1">
        <f>COUNTIF('Result Analysis'!$F$4:$F$88,"=D1")</f>
        <v>3</v>
      </c>
      <c r="N4" s="1">
        <f>COUNTIF('Result Analysis'!$F$4:$F$88,"=D2")</f>
        <v>0</v>
      </c>
      <c r="O4" s="1">
        <f>COUNTIF('Result Analysis'!$F$4:$F$88,"=E")</f>
        <v>0</v>
      </c>
      <c r="P4" s="2">
        <f>SUM(G4:O4)</f>
        <v>85</v>
      </c>
      <c r="Q4" s="1">
        <f>SUM(G4*8+H4*7+I4*6+J4*5+K4*4+L4*3+M4*2+N4*1+O4*0)</f>
        <v>494</v>
      </c>
      <c r="R4" s="1">
        <f>Q4*100</f>
        <v>49400</v>
      </c>
      <c r="S4" s="1">
        <f>E4*8</f>
        <v>680</v>
      </c>
      <c r="T4" s="26">
        <f>R4/S4</f>
        <v>72.647058823529406</v>
      </c>
    </row>
    <row r="5" spans="1:20" x14ac:dyDescent="0.25">
      <c r="A5" s="1">
        <v>2</v>
      </c>
      <c r="B5" s="1" t="s">
        <v>209</v>
      </c>
      <c r="C5" s="1" t="s">
        <v>207</v>
      </c>
      <c r="D5" s="1" t="str">
        <f>'Subjectwise Result'!B6</f>
        <v>HINDI</v>
      </c>
      <c r="E5" s="28">
        <f>'Subjectwise Result'!C6</f>
        <v>85</v>
      </c>
      <c r="F5" s="28">
        <f>'Subjectwise Result'!D6</f>
        <v>85</v>
      </c>
      <c r="G5" s="1">
        <f>COUNTIF('Result Analysis'!$H$4:$H$88,"=A1")</f>
        <v>15</v>
      </c>
      <c r="H5" s="1">
        <f>COUNTIF('Result Analysis'!$H$4:$H$88,"=A2")</f>
        <v>23</v>
      </c>
      <c r="I5" s="1">
        <f>COUNTIF('Result Analysis'!$H$4:$H$88,"=B1")</f>
        <v>13</v>
      </c>
      <c r="J5" s="1">
        <f>COUNTIF('Result Analysis'!$H$4:$H$88,"=B2")</f>
        <v>17</v>
      </c>
      <c r="K5" s="1">
        <f>COUNTIF('Result Analysis'!$H$4:$H$88,"=C1")</f>
        <v>8</v>
      </c>
      <c r="L5" s="1">
        <f>COUNTIF('Result Analysis'!$H$4:$H$88,"=C2")</f>
        <v>6</v>
      </c>
      <c r="M5" s="1">
        <f>COUNTIF('Result Analysis'!$H$4:$H$88,"=D1")</f>
        <v>2</v>
      </c>
      <c r="N5" s="1">
        <f>COUNTIF('Result Analysis'!$H$4:$H$88,"=D2")</f>
        <v>0</v>
      </c>
      <c r="O5" s="1">
        <f>COUNTIF('Result Analysis'!$H$4:$H$88,"=E")</f>
        <v>0</v>
      </c>
      <c r="P5" s="2">
        <f t="shared" ref="P5:P8" si="0">SUM(G5:O5)</f>
        <v>84</v>
      </c>
      <c r="Q5" s="1">
        <f t="shared" ref="Q5:Q8" si="1">SUM(G5*8+H5*7+I5*6+J5*5+K5*4+L5*3+M5*2+N5*1+O5*0)</f>
        <v>498</v>
      </c>
      <c r="R5" s="1">
        <f t="shared" ref="R5:R8" si="2">Q5*100</f>
        <v>49800</v>
      </c>
      <c r="S5" s="1">
        <f t="shared" ref="S5:S8" si="3">E5*8</f>
        <v>680</v>
      </c>
      <c r="T5" s="26">
        <f t="shared" ref="T5:T8" si="4">R5/S5</f>
        <v>73.235294117647058</v>
      </c>
    </row>
    <row r="6" spans="1:20" x14ac:dyDescent="0.25">
      <c r="A6" s="1">
        <v>3</v>
      </c>
      <c r="B6" s="1" t="s">
        <v>210</v>
      </c>
      <c r="C6" s="1" t="s">
        <v>207</v>
      </c>
      <c r="D6" s="1" t="str">
        <f>'Subjectwise Result'!B7</f>
        <v>MATHS</v>
      </c>
      <c r="E6" s="28">
        <f>'Subjectwise Result'!C7</f>
        <v>85</v>
      </c>
      <c r="F6" s="28">
        <f>'Subjectwise Result'!D7</f>
        <v>85</v>
      </c>
      <c r="G6" s="1">
        <f>COUNTIF('Result Analysis'!$J$4:$J$88,"=A1")</f>
        <v>27</v>
      </c>
      <c r="H6" s="1">
        <f>COUNTIF('Result Analysis'!$J$4:$J$88,"=A2")</f>
        <v>17</v>
      </c>
      <c r="I6" s="1">
        <f>COUNTIF('Result Analysis'!$J$4:$J$88,"=B1")</f>
        <v>10</v>
      </c>
      <c r="J6" s="1">
        <f>COUNTIF('Result Analysis'!$J$4:$J$88,"=B2")</f>
        <v>12</v>
      </c>
      <c r="K6" s="1">
        <f>COUNTIF('Result Analysis'!$J$4:$J$88,"=C1")</f>
        <v>11</v>
      </c>
      <c r="L6" s="1">
        <f>COUNTIF('Result Analysis'!$J$4:$J$88,"=C2")</f>
        <v>5</v>
      </c>
      <c r="M6" s="1">
        <f>COUNTIF('Result Analysis'!$J$4:$J$88,"=D1")</f>
        <v>3</v>
      </c>
      <c r="N6" s="1">
        <f>COUNTIF('Result Analysis'!$J$4:$J$88,"=D2")</f>
        <v>0</v>
      </c>
      <c r="O6" s="1">
        <f>COUNTIF('Result Analysis'!$J$4:$J$88,"=E")</f>
        <v>0</v>
      </c>
      <c r="P6" s="2">
        <f t="shared" si="0"/>
        <v>85</v>
      </c>
      <c r="Q6" s="1">
        <f t="shared" si="1"/>
        <v>520</v>
      </c>
      <c r="R6" s="1">
        <f t="shared" si="2"/>
        <v>52000</v>
      </c>
      <c r="S6" s="1">
        <f t="shared" si="3"/>
        <v>680</v>
      </c>
      <c r="T6" s="26">
        <f t="shared" si="4"/>
        <v>76.470588235294116</v>
      </c>
    </row>
    <row r="7" spans="1:20" x14ac:dyDescent="0.25">
      <c r="A7" s="1">
        <v>4</v>
      </c>
      <c r="B7" s="1" t="s">
        <v>211</v>
      </c>
      <c r="C7" s="1" t="s">
        <v>207</v>
      </c>
      <c r="D7" s="1" t="str">
        <f>'Subjectwise Result'!B8</f>
        <v>SCIENCE</v>
      </c>
      <c r="E7" s="28">
        <f>'Subjectwise Result'!C8</f>
        <v>85</v>
      </c>
      <c r="F7" s="28">
        <f>'Subjectwise Result'!D8</f>
        <v>85</v>
      </c>
      <c r="G7" s="1">
        <f>COUNTIF('Result Analysis'!$L$4:$L$88,"=A1")</f>
        <v>12</v>
      </c>
      <c r="H7" s="1">
        <f>COUNTIF('Result Analysis'!$L$4:$L$88,"=A2")</f>
        <v>15</v>
      </c>
      <c r="I7" s="1">
        <f>COUNTIF('Result Analysis'!$L$4:$L$88,"=B1")</f>
        <v>15</v>
      </c>
      <c r="J7" s="1">
        <f>COUNTIF('Result Analysis'!$L$4:$L$88,"=B2")</f>
        <v>14</v>
      </c>
      <c r="K7" s="1">
        <f>COUNTIF('Result Analysis'!$L$4:$L$88,"=C1")</f>
        <v>18</v>
      </c>
      <c r="L7" s="1">
        <f>COUNTIF('Result Analysis'!$L$4:$L$88,"=C2")</f>
        <v>6</v>
      </c>
      <c r="M7" s="1">
        <f>COUNTIF('Result Analysis'!$L$4:$L$88,"=D1")</f>
        <v>4</v>
      </c>
      <c r="N7" s="1">
        <f>COUNTIF('Result Analysis'!$L$4:$L$88,"=D2")</f>
        <v>1</v>
      </c>
      <c r="O7" s="1">
        <f>COUNTIF('Result Analysis'!$L$4:$L$88,"=E")</f>
        <v>0</v>
      </c>
      <c r="P7" s="2">
        <f t="shared" si="0"/>
        <v>85</v>
      </c>
      <c r="Q7" s="1">
        <f t="shared" si="1"/>
        <v>460</v>
      </c>
      <c r="R7" s="1">
        <f t="shared" si="2"/>
        <v>46000</v>
      </c>
      <c r="S7" s="1">
        <f t="shared" si="3"/>
        <v>680</v>
      </c>
      <c r="T7" s="26">
        <f t="shared" si="4"/>
        <v>67.647058823529406</v>
      </c>
    </row>
    <row r="8" spans="1:20" x14ac:dyDescent="0.25">
      <c r="A8" s="1">
        <v>5</v>
      </c>
      <c r="B8" s="1" t="s">
        <v>212</v>
      </c>
      <c r="C8" s="1" t="s">
        <v>207</v>
      </c>
      <c r="D8" s="1" t="str">
        <f>'Subjectwise Result'!B9</f>
        <v>S.STUDY</v>
      </c>
      <c r="E8" s="28">
        <f>'Subjectwise Result'!C9</f>
        <v>85</v>
      </c>
      <c r="F8" s="28">
        <f>'Subjectwise Result'!D9</f>
        <v>85</v>
      </c>
      <c r="G8" s="1">
        <f>COUNTIF('Result Analysis'!$N$4:$N$88,"=A1")</f>
        <v>13</v>
      </c>
      <c r="H8" s="1">
        <f>COUNTIF('Result Analysis'!$N$4:$N$88,"=A2")</f>
        <v>12</v>
      </c>
      <c r="I8" s="1">
        <f>COUNTIF('Result Analysis'!$N$4:$N$88,"=B1")</f>
        <v>13</v>
      </c>
      <c r="J8" s="1">
        <f>COUNTIF('Result Analysis'!$N$4:$N$88,"=B2")</f>
        <v>10</v>
      </c>
      <c r="K8" s="1">
        <f>COUNTIF('Result Analysis'!$N$4:$N$88,"=C1")</f>
        <v>10</v>
      </c>
      <c r="L8" s="1">
        <f>COUNTIF('Result Analysis'!$N$4:$N$88,"=C2")</f>
        <v>16</v>
      </c>
      <c r="M8" s="1">
        <f>COUNTIF('Result Analysis'!$N$4:$N$88,"=D1")</f>
        <v>9</v>
      </c>
      <c r="N8" s="1">
        <f>COUNTIF('Result Analysis'!$N$4:$N$88,"=D2")</f>
        <v>2</v>
      </c>
      <c r="O8" s="1">
        <f>COUNTIF('Result Analysis'!$N$4:$N$88,"=E")</f>
        <v>0</v>
      </c>
      <c r="P8" s="2">
        <f t="shared" si="0"/>
        <v>85</v>
      </c>
      <c r="Q8" s="1">
        <f t="shared" si="1"/>
        <v>424</v>
      </c>
      <c r="R8" s="1">
        <f t="shared" si="2"/>
        <v>42400</v>
      </c>
      <c r="S8" s="1">
        <f t="shared" si="3"/>
        <v>680</v>
      </c>
      <c r="T8" s="26">
        <f t="shared" si="4"/>
        <v>62.352941176470587</v>
      </c>
    </row>
    <row r="9" spans="1:20" s="8" customFormat="1" x14ac:dyDescent="0.25">
      <c r="B9" s="8" t="s">
        <v>72</v>
      </c>
      <c r="E9" s="59">
        <f>SUM(E4:E8)</f>
        <v>425</v>
      </c>
      <c r="F9" s="8">
        <f>SUM(F4:F8)</f>
        <v>425</v>
      </c>
      <c r="G9" s="8">
        <f>SUM(G4:G8)</f>
        <v>84</v>
      </c>
      <c r="H9" s="8">
        <f>SUM(H4:H8)</f>
        <v>84</v>
      </c>
      <c r="I9" s="8">
        <f>SUM(I4:I8)</f>
        <v>66</v>
      </c>
      <c r="J9" s="8">
        <f>SUM(J4:J8)</f>
        <v>70</v>
      </c>
      <c r="K9" s="8">
        <f>SUM(K4:K8)</f>
        <v>57</v>
      </c>
      <c r="L9" s="8">
        <f>SUM(L4:L8)</f>
        <v>39</v>
      </c>
      <c r="M9" s="8">
        <f>SUM(M4:M8)</f>
        <v>21</v>
      </c>
      <c r="N9" s="8">
        <f>SUM(N4:N8)</f>
        <v>3</v>
      </c>
      <c r="O9" s="8">
        <f>SUM(O4:O8)</f>
        <v>0</v>
      </c>
      <c r="P9" s="8">
        <f>SUM(P4:P8)</f>
        <v>424</v>
      </c>
      <c r="Q9" s="8">
        <f>SUM(G9*8+H9*7+I9*6+J9*5+K9*4+L9*3+M9*2+N9*1+O9*0)</f>
        <v>2396</v>
      </c>
      <c r="R9" s="8">
        <f>Q9*100</f>
        <v>239600</v>
      </c>
      <c r="S9" s="8">
        <f>E9*8</f>
        <v>3400</v>
      </c>
      <c r="T9" s="29">
        <f t="shared" ref="T9" si="5">R9/S9</f>
        <v>70.470588235294116</v>
      </c>
    </row>
    <row r="10" spans="1:20" s="2" customFormat="1" x14ac:dyDescent="0.25"/>
    <row r="11" spans="1:20" s="2" customFormat="1" x14ac:dyDescent="0.25"/>
    <row r="12" spans="1:20" s="2" customFormat="1" x14ac:dyDescent="0.25"/>
    <row r="13" spans="1:20" s="2" customFormat="1" x14ac:dyDescent="0.25"/>
    <row r="14" spans="1:20" s="2" customFormat="1" x14ac:dyDescent="0.25"/>
    <row r="15" spans="1:20" s="2" customFormat="1" x14ac:dyDescent="0.25"/>
    <row r="16" spans="1:20" s="2" customFormat="1" x14ac:dyDescent="0.25"/>
    <row r="17" spans="1:20" s="2" customFormat="1" x14ac:dyDescent="0.25"/>
    <row r="19" spans="1:20" ht="15.75" x14ac:dyDescent="0.25">
      <c r="A19" s="23" t="s">
        <v>44</v>
      </c>
      <c r="B19" s="23"/>
      <c r="C19" s="23"/>
      <c r="D19" s="23"/>
    </row>
    <row r="21" spans="1:20" x14ac:dyDescent="0.25">
      <c r="A21" s="1" t="s">
        <v>45</v>
      </c>
      <c r="C21" s="3" t="s">
        <v>46</v>
      </c>
      <c r="D21" s="3"/>
      <c r="E21" s="3"/>
      <c r="F21" s="3"/>
      <c r="G21" s="3"/>
      <c r="H21" s="3"/>
      <c r="I21" s="1" t="s">
        <v>47</v>
      </c>
      <c r="J21" s="3" t="s">
        <v>19</v>
      </c>
      <c r="K21" s="3"/>
      <c r="L21" s="3"/>
      <c r="M21" s="3"/>
      <c r="N21" s="1" t="s">
        <v>3</v>
      </c>
    </row>
    <row r="22" spans="1:20" x14ac:dyDescent="0.25">
      <c r="C22" s="3" t="s">
        <v>48</v>
      </c>
      <c r="D22" s="3"/>
      <c r="E22" s="3"/>
      <c r="F22" s="3"/>
      <c r="G22" s="3"/>
      <c r="H22" s="3"/>
      <c r="I22" s="3">
        <v>70</v>
      </c>
      <c r="J22" s="3" t="s">
        <v>49</v>
      </c>
      <c r="K22" s="3"/>
      <c r="L22" s="3"/>
      <c r="M22" s="3"/>
      <c r="N22" s="3">
        <v>66</v>
      </c>
      <c r="T22" s="4"/>
    </row>
    <row r="23" spans="1:20" x14ac:dyDescent="0.25">
      <c r="C23" s="3" t="s">
        <v>50</v>
      </c>
      <c r="D23" s="3"/>
      <c r="E23" s="3"/>
      <c r="F23" s="3"/>
      <c r="G23" s="3"/>
      <c r="I23" s="3">
        <v>4</v>
      </c>
    </row>
    <row r="25" spans="1:20" x14ac:dyDescent="0.25">
      <c r="A25" s="1" t="s">
        <v>51</v>
      </c>
      <c r="E25" s="1" t="s">
        <v>25</v>
      </c>
      <c r="F25" s="1" t="s">
        <v>26</v>
      </c>
      <c r="G25" s="1" t="s">
        <v>27</v>
      </c>
      <c r="H25" s="1" t="s">
        <v>28</v>
      </c>
      <c r="I25" s="1" t="s">
        <v>29</v>
      </c>
      <c r="J25" s="1" t="s">
        <v>30</v>
      </c>
      <c r="K25" s="1" t="s">
        <v>31</v>
      </c>
      <c r="L25" s="1" t="s">
        <v>32</v>
      </c>
      <c r="M25" s="1" t="s">
        <v>33</v>
      </c>
    </row>
    <row r="26" spans="1:20" x14ac:dyDescent="0.25">
      <c r="A26" s="1" t="s">
        <v>52</v>
      </c>
      <c r="E26" s="1">
        <v>17</v>
      </c>
      <c r="F26" s="1">
        <v>13</v>
      </c>
      <c r="G26" s="1">
        <v>15</v>
      </c>
      <c r="H26" s="1">
        <v>8</v>
      </c>
      <c r="I26" s="1">
        <v>9</v>
      </c>
      <c r="J26" s="1">
        <v>6</v>
      </c>
      <c r="K26" s="1">
        <v>1</v>
      </c>
      <c r="L26" s="1">
        <v>1</v>
      </c>
      <c r="M26" s="1">
        <v>0</v>
      </c>
      <c r="N26" s="1">
        <f t="shared" ref="N26:N27" si="6">SUM(E26:M26)</f>
        <v>70</v>
      </c>
    </row>
    <row r="27" spans="1:20" x14ac:dyDescent="0.25">
      <c r="A27" s="1" t="s">
        <v>53</v>
      </c>
      <c r="E27" s="1">
        <v>8</v>
      </c>
      <c r="F27" s="1">
        <v>7</v>
      </c>
      <c r="G27" s="1">
        <v>6</v>
      </c>
      <c r="H27" s="1">
        <v>5</v>
      </c>
      <c r="I27" s="1">
        <v>4</v>
      </c>
      <c r="J27" s="1">
        <v>3</v>
      </c>
      <c r="K27" s="1">
        <v>2</v>
      </c>
      <c r="L27" s="1">
        <v>1</v>
      </c>
      <c r="M27" s="1">
        <v>0</v>
      </c>
      <c r="N27" s="1">
        <f t="shared" si="6"/>
        <v>36</v>
      </c>
    </row>
    <row r="28" spans="1:20" x14ac:dyDescent="0.25">
      <c r="A28" s="1" t="s">
        <v>54</v>
      </c>
      <c r="E28" s="1">
        <f>E26*E27</f>
        <v>136</v>
      </c>
      <c r="F28" s="1">
        <f t="shared" ref="F28:M28" si="7">F26*F27</f>
        <v>91</v>
      </c>
      <c r="G28" s="1">
        <f t="shared" si="7"/>
        <v>90</v>
      </c>
      <c r="H28" s="1">
        <f t="shared" si="7"/>
        <v>40</v>
      </c>
      <c r="I28" s="1">
        <f t="shared" si="7"/>
        <v>36</v>
      </c>
      <c r="J28" s="1">
        <f t="shared" si="7"/>
        <v>18</v>
      </c>
      <c r="K28" s="1">
        <f t="shared" si="7"/>
        <v>2</v>
      </c>
      <c r="L28" s="1">
        <f t="shared" si="7"/>
        <v>1</v>
      </c>
      <c r="M28" s="1">
        <f t="shared" si="7"/>
        <v>0</v>
      </c>
      <c r="N28" s="1">
        <f>SUM(E28:M28)</f>
        <v>414</v>
      </c>
    </row>
    <row r="29" spans="1:20" x14ac:dyDescent="0.25">
      <c r="A29" s="5" t="s">
        <v>55</v>
      </c>
      <c r="C29" s="6" t="s">
        <v>56</v>
      </c>
      <c r="D29" s="6"/>
      <c r="E29" s="1" t="s">
        <v>57</v>
      </c>
    </row>
    <row r="30" spans="1:20" x14ac:dyDescent="0.25">
      <c r="B30" s="1" t="s">
        <v>58</v>
      </c>
      <c r="C30" s="1" t="s">
        <v>59</v>
      </c>
    </row>
    <row r="31" spans="1:20" x14ac:dyDescent="0.25">
      <c r="B31" s="6" t="s">
        <v>98</v>
      </c>
      <c r="C31" s="6"/>
      <c r="E31" s="1" t="s">
        <v>99</v>
      </c>
    </row>
    <row r="32" spans="1:20" x14ac:dyDescent="0.25">
      <c r="B32" s="1" t="s">
        <v>60</v>
      </c>
    </row>
    <row r="33" spans="1:13" x14ac:dyDescent="0.25">
      <c r="B33" s="6" t="s">
        <v>98</v>
      </c>
      <c r="C33" s="6"/>
    </row>
    <row r="34" spans="1:13" x14ac:dyDescent="0.25">
      <c r="B34" s="7">
        <v>560</v>
      </c>
      <c r="C34" s="7">
        <f>41400/560</f>
        <v>73.928571428571431</v>
      </c>
      <c r="D34" s="7"/>
    </row>
    <row r="35" spans="1:13" x14ac:dyDescent="0.25">
      <c r="B35" s="1" t="s">
        <v>61</v>
      </c>
    </row>
    <row r="36" spans="1:13" x14ac:dyDescent="0.25">
      <c r="L36" s="68" t="s">
        <v>108</v>
      </c>
      <c r="M36" s="69"/>
    </row>
    <row r="37" spans="1:13" x14ac:dyDescent="0.25">
      <c r="L37" s="68" t="s">
        <v>73</v>
      </c>
      <c r="M37" s="69"/>
    </row>
    <row r="40" spans="1:13" ht="15.75" x14ac:dyDescent="0.25">
      <c r="A40" s="23" t="s">
        <v>93</v>
      </c>
      <c r="B40" s="23"/>
      <c r="C40" s="23"/>
      <c r="D40" s="23"/>
    </row>
    <row r="41" spans="1:13" ht="19.5" thickBot="1" x14ac:dyDescent="0.35">
      <c r="A41" s="18" t="s">
        <v>74</v>
      </c>
      <c r="B41"/>
      <c r="C41"/>
      <c r="D41"/>
      <c r="E41"/>
      <c r="F41"/>
      <c r="G41"/>
      <c r="H41"/>
      <c r="I41"/>
      <c r="J41"/>
      <c r="K41"/>
    </row>
    <row r="42" spans="1:13" ht="94.5" thickBot="1" x14ac:dyDescent="0.3">
      <c r="A42" s="19" t="s">
        <v>75</v>
      </c>
      <c r="B42" s="20" t="s">
        <v>25</v>
      </c>
      <c r="C42" s="20" t="s">
        <v>26</v>
      </c>
      <c r="D42" s="20" t="s">
        <v>27</v>
      </c>
      <c r="E42" s="20" t="s">
        <v>28</v>
      </c>
      <c r="F42" s="20" t="s">
        <v>29</v>
      </c>
      <c r="G42" s="20" t="s">
        <v>30</v>
      </c>
      <c r="H42" s="20" t="s">
        <v>31</v>
      </c>
      <c r="I42" s="20" t="s">
        <v>32</v>
      </c>
      <c r="J42" s="20" t="s">
        <v>33</v>
      </c>
      <c r="K42" s="20" t="s">
        <v>76</v>
      </c>
    </row>
    <row r="43" spans="1:13" ht="38.25" thickBot="1" x14ac:dyDescent="0.3">
      <c r="A43" s="21" t="s">
        <v>77</v>
      </c>
      <c r="B43" s="22">
        <v>16</v>
      </c>
      <c r="C43" s="22">
        <v>8</v>
      </c>
      <c r="D43" s="22">
        <v>10</v>
      </c>
      <c r="E43" s="22">
        <v>6</v>
      </c>
      <c r="F43" s="22">
        <v>8</v>
      </c>
      <c r="G43" s="22">
        <v>6</v>
      </c>
      <c r="H43" s="22">
        <v>10</v>
      </c>
      <c r="I43" s="22">
        <v>6</v>
      </c>
      <c r="J43" s="22" t="s">
        <v>78</v>
      </c>
      <c r="K43" s="22">
        <v>70</v>
      </c>
    </row>
    <row r="44" spans="1:13" ht="38.25" thickBot="1" x14ac:dyDescent="0.3">
      <c r="A44" s="21" t="s">
        <v>79</v>
      </c>
      <c r="B44" s="22">
        <v>14</v>
      </c>
      <c r="C44" s="22">
        <v>12</v>
      </c>
      <c r="D44" s="22">
        <v>8</v>
      </c>
      <c r="E44" s="22">
        <v>10</v>
      </c>
      <c r="F44" s="22">
        <v>12</v>
      </c>
      <c r="G44" s="22">
        <v>4</v>
      </c>
      <c r="H44" s="22">
        <v>6</v>
      </c>
      <c r="I44" s="22">
        <v>4</v>
      </c>
      <c r="J44" s="22" t="s">
        <v>78</v>
      </c>
      <c r="K44" s="22">
        <v>70</v>
      </c>
    </row>
    <row r="45" spans="1:13" ht="75.75" thickBot="1" x14ac:dyDescent="0.3">
      <c r="A45" s="21" t="s">
        <v>80</v>
      </c>
      <c r="B45" s="22">
        <v>12</v>
      </c>
      <c r="C45" s="22">
        <v>10</v>
      </c>
      <c r="D45" s="22">
        <v>20</v>
      </c>
      <c r="E45" s="22">
        <v>6</v>
      </c>
      <c r="F45" s="22">
        <v>4</v>
      </c>
      <c r="G45" s="22">
        <v>6</v>
      </c>
      <c r="H45" s="22">
        <v>6</v>
      </c>
      <c r="I45" s="22">
        <v>2</v>
      </c>
      <c r="J45" s="22">
        <v>4</v>
      </c>
      <c r="K45" s="22">
        <v>70</v>
      </c>
    </row>
    <row r="46" spans="1:13" ht="38.25" thickBot="1" x14ac:dyDescent="0.3">
      <c r="A46" s="21" t="s">
        <v>81</v>
      </c>
      <c r="B46" s="22">
        <v>20</v>
      </c>
      <c r="C46" s="22">
        <v>10</v>
      </c>
      <c r="D46" s="22">
        <v>12</v>
      </c>
      <c r="E46" s="22">
        <v>8</v>
      </c>
      <c r="F46" s="22">
        <v>14</v>
      </c>
      <c r="G46" s="22">
        <v>6</v>
      </c>
      <c r="H46" s="22" t="s">
        <v>78</v>
      </c>
      <c r="I46" s="22" t="s">
        <v>78</v>
      </c>
      <c r="J46" s="22" t="s">
        <v>78</v>
      </c>
      <c r="K46" s="22">
        <v>70</v>
      </c>
    </row>
    <row r="47" spans="1:13" ht="57" thickBot="1" x14ac:dyDescent="0.3">
      <c r="A47" s="21" t="s">
        <v>82</v>
      </c>
      <c r="B47" s="22">
        <v>8</v>
      </c>
      <c r="C47" s="22">
        <v>6</v>
      </c>
      <c r="D47" s="22">
        <v>14</v>
      </c>
      <c r="E47" s="22">
        <v>12</v>
      </c>
      <c r="F47" s="22">
        <v>12</v>
      </c>
      <c r="G47" s="22">
        <v>10</v>
      </c>
      <c r="H47" s="22">
        <v>8</v>
      </c>
      <c r="I47" s="22" t="s">
        <v>78</v>
      </c>
      <c r="J47" s="22" t="s">
        <v>78</v>
      </c>
      <c r="K47" s="22">
        <v>70</v>
      </c>
    </row>
    <row r="48" spans="1:13" ht="57" thickBot="1" x14ac:dyDescent="0.3">
      <c r="A48" s="21" t="s">
        <v>83</v>
      </c>
      <c r="B48" s="22">
        <v>70</v>
      </c>
      <c r="C48" s="22">
        <v>46</v>
      </c>
      <c r="D48" s="22">
        <v>64</v>
      </c>
      <c r="E48" s="22">
        <v>42</v>
      </c>
      <c r="F48" s="22">
        <v>50</v>
      </c>
      <c r="G48" s="22">
        <v>32</v>
      </c>
      <c r="H48" s="22">
        <v>30</v>
      </c>
      <c r="I48" s="22">
        <v>12</v>
      </c>
      <c r="J48" s="22">
        <v>4</v>
      </c>
      <c r="K48" s="22">
        <v>350</v>
      </c>
    </row>
    <row r="49" spans="1:11" ht="94.5" thickBot="1" x14ac:dyDescent="0.3">
      <c r="A49" s="21" t="s">
        <v>53</v>
      </c>
      <c r="B49" s="22">
        <v>8</v>
      </c>
      <c r="C49" s="22">
        <v>7</v>
      </c>
      <c r="D49" s="22">
        <v>6</v>
      </c>
      <c r="E49" s="22">
        <v>5</v>
      </c>
      <c r="F49" s="22">
        <v>4</v>
      </c>
      <c r="G49" s="22">
        <v>3</v>
      </c>
      <c r="H49" s="22">
        <v>2</v>
      </c>
      <c r="I49" s="22">
        <v>1</v>
      </c>
      <c r="J49" s="22">
        <v>0</v>
      </c>
      <c r="K49" s="22"/>
    </row>
    <row r="50" spans="1:11" ht="38.25" thickBot="1" x14ac:dyDescent="0.3">
      <c r="A50" s="21" t="s">
        <v>54</v>
      </c>
      <c r="B50" s="22">
        <v>560</v>
      </c>
      <c r="C50" s="22">
        <v>322</v>
      </c>
      <c r="D50" s="22">
        <v>384</v>
      </c>
      <c r="E50" s="22">
        <v>210</v>
      </c>
      <c r="F50" s="22">
        <v>200</v>
      </c>
      <c r="G50" s="22">
        <v>96</v>
      </c>
      <c r="H50" s="22">
        <v>60</v>
      </c>
      <c r="I50" s="22">
        <v>12</v>
      </c>
      <c r="J50" s="22">
        <v>0</v>
      </c>
      <c r="K50" s="22">
        <v>1844</v>
      </c>
    </row>
    <row r="51" spans="1:11" ht="18.75" x14ac:dyDescent="0.3">
      <c r="A51" s="18"/>
      <c r="B51"/>
      <c r="C51"/>
      <c r="D51"/>
      <c r="E51"/>
      <c r="F51"/>
      <c r="G51"/>
      <c r="H51"/>
      <c r="I51"/>
      <c r="J51"/>
      <c r="K51"/>
    </row>
    <row r="52" spans="1:11" ht="18.75" x14ac:dyDescent="0.3">
      <c r="A52" s="18" t="s">
        <v>84</v>
      </c>
      <c r="B52"/>
      <c r="C52" s="18" t="s">
        <v>85</v>
      </c>
      <c r="D52"/>
      <c r="E52"/>
      <c r="F52"/>
      <c r="G52"/>
      <c r="H52"/>
      <c r="I52"/>
      <c r="J52"/>
      <c r="K52"/>
    </row>
    <row r="53" spans="1:11" ht="18.75" x14ac:dyDescent="0.3">
      <c r="A53"/>
      <c r="B53"/>
      <c r="C53"/>
      <c r="D53"/>
      <c r="E53" s="18" t="s">
        <v>86</v>
      </c>
      <c r="F53"/>
      <c r="G53"/>
      <c r="H53"/>
      <c r="I53"/>
      <c r="J53"/>
      <c r="K53"/>
    </row>
    <row r="54" spans="1:11" ht="18.75" x14ac:dyDescent="0.3">
      <c r="A54"/>
      <c r="B54"/>
      <c r="C54"/>
      <c r="D54" s="18" t="s">
        <v>87</v>
      </c>
      <c r="E54"/>
      <c r="F54"/>
      <c r="G54" s="18" t="s">
        <v>88</v>
      </c>
      <c r="H54"/>
      <c r="I54"/>
      <c r="J54"/>
      <c r="K54"/>
    </row>
    <row r="55" spans="1:11" ht="18.75" x14ac:dyDescent="0.3">
      <c r="A55"/>
      <c r="B55"/>
      <c r="C55"/>
      <c r="D55" s="18" t="s">
        <v>89</v>
      </c>
      <c r="E55"/>
      <c r="F55"/>
      <c r="G55"/>
      <c r="H55"/>
      <c r="I55"/>
      <c r="J55"/>
      <c r="K55"/>
    </row>
    <row r="56" spans="1:11" ht="18.75" x14ac:dyDescent="0.3">
      <c r="A56"/>
      <c r="B56"/>
      <c r="C56"/>
      <c r="D56" s="18" t="s">
        <v>87</v>
      </c>
      <c r="E56"/>
      <c r="F56"/>
      <c r="G56"/>
      <c r="H56"/>
      <c r="I56"/>
      <c r="J56"/>
      <c r="K56"/>
    </row>
    <row r="57" spans="1:11" ht="18.75" x14ac:dyDescent="0.3">
      <c r="A57"/>
      <c r="B57"/>
      <c r="C57"/>
      <c r="D57" s="18" t="s">
        <v>90</v>
      </c>
      <c r="E57"/>
      <c r="F57"/>
      <c r="G57"/>
      <c r="H57"/>
      <c r="I57"/>
      <c r="J57"/>
      <c r="K57"/>
    </row>
    <row r="58" spans="1:11" ht="18.75" x14ac:dyDescent="0.3">
      <c r="A58"/>
      <c r="B58"/>
      <c r="C58"/>
      <c r="D58" s="18" t="b">
        <f>65.36 = 66</f>
        <v>0</v>
      </c>
      <c r="E58"/>
      <c r="F58"/>
      <c r="G58"/>
      <c r="H58"/>
      <c r="I58"/>
      <c r="J58"/>
      <c r="K58"/>
    </row>
    <row r="59" spans="1:11" ht="18.75" x14ac:dyDescent="0.3">
      <c r="A59" s="18"/>
      <c r="B59"/>
      <c r="C59"/>
      <c r="D59"/>
      <c r="E59"/>
      <c r="F59"/>
      <c r="G59"/>
      <c r="H59"/>
      <c r="I59"/>
      <c r="J59"/>
      <c r="K59"/>
    </row>
    <row r="60" spans="1:11" ht="18.75" x14ac:dyDescent="0.3">
      <c r="A60" s="18" t="s">
        <v>91</v>
      </c>
      <c r="B60" s="18" t="s">
        <v>92</v>
      </c>
      <c r="C60"/>
      <c r="D60"/>
      <c r="E60"/>
      <c r="F60"/>
      <c r="G60"/>
      <c r="H60"/>
      <c r="I60"/>
      <c r="J60"/>
      <c r="K60"/>
    </row>
    <row r="64" spans="1:11" x14ac:dyDescent="0.25">
      <c r="K64" s="1" t="s">
        <v>100</v>
      </c>
    </row>
    <row r="65" spans="11:11" x14ac:dyDescent="0.25">
      <c r="K65" s="14" t="s">
        <v>73</v>
      </c>
    </row>
  </sheetData>
  <mergeCells count="4">
    <mergeCell ref="L36:M36"/>
    <mergeCell ref="L37:M37"/>
    <mergeCell ref="A1:T1"/>
    <mergeCell ref="A2:T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workbookViewId="0">
      <selection activeCell="Q9" sqref="Q9"/>
    </sheetView>
  </sheetViews>
  <sheetFormatPr defaultRowHeight="15" x14ac:dyDescent="0.25"/>
  <cols>
    <col min="1" max="1" width="12.28515625" customWidth="1"/>
    <col min="2" max="2" width="24.7109375" customWidth="1"/>
    <col min="3" max="3" width="9.140625" customWidth="1"/>
    <col min="4" max="4" width="8" customWidth="1"/>
    <col min="8" max="8" width="7.7109375" customWidth="1"/>
    <col min="9" max="9" width="8.140625" customWidth="1"/>
    <col min="10" max="10" width="8.42578125" customWidth="1"/>
    <col min="11" max="11" width="10.140625" customWidth="1"/>
    <col min="12" max="12" width="10" customWidth="1"/>
    <col min="13" max="13" width="9.140625" customWidth="1"/>
    <col min="14" max="14" width="10" customWidth="1"/>
  </cols>
  <sheetData>
    <row r="1" spans="1:20" s="2" customFormat="1" ht="21" x14ac:dyDescent="0.35">
      <c r="A1" s="83" t="s">
        <v>94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1"/>
      <c r="Q1" s="81"/>
      <c r="R1" s="81"/>
      <c r="S1" s="81"/>
      <c r="T1" s="81"/>
    </row>
    <row r="2" spans="1:20" s="2" customFormat="1" ht="21" x14ac:dyDescent="0.35">
      <c r="A2" s="84" t="s">
        <v>204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2"/>
      <c r="Q2" s="82"/>
      <c r="R2" s="82"/>
      <c r="S2" s="82"/>
      <c r="T2" s="82"/>
    </row>
    <row r="3" spans="1:20" ht="45" x14ac:dyDescent="0.25">
      <c r="A3" s="80" t="s">
        <v>1</v>
      </c>
      <c r="B3" s="80" t="s">
        <v>2</v>
      </c>
      <c r="C3" s="80" t="s">
        <v>12</v>
      </c>
      <c r="D3" s="80" t="s">
        <v>3</v>
      </c>
      <c r="E3" s="80" t="s">
        <v>22</v>
      </c>
      <c r="F3" s="80" t="s">
        <v>192</v>
      </c>
      <c r="G3" s="80" t="s">
        <v>24</v>
      </c>
      <c r="H3" s="80" t="s">
        <v>193</v>
      </c>
      <c r="I3" s="80" t="s">
        <v>23</v>
      </c>
      <c r="J3" s="80" t="s">
        <v>194</v>
      </c>
      <c r="K3" s="80" t="s">
        <v>195</v>
      </c>
      <c r="L3" s="80" t="s">
        <v>196</v>
      </c>
      <c r="M3" s="80" t="s">
        <v>197</v>
      </c>
      <c r="N3" s="80" t="s">
        <v>95</v>
      </c>
      <c r="O3" s="80" t="s">
        <v>5</v>
      </c>
    </row>
    <row r="4" spans="1:20" ht="15.75" x14ac:dyDescent="0.25">
      <c r="A4" s="78">
        <v>11178227</v>
      </c>
      <c r="B4" s="78" t="s">
        <v>112</v>
      </c>
      <c r="C4" s="79" t="s">
        <v>14</v>
      </c>
      <c r="D4" s="37">
        <v>97</v>
      </c>
      <c r="E4" s="38" t="s">
        <v>25</v>
      </c>
      <c r="F4" s="39">
        <v>92</v>
      </c>
      <c r="G4" s="39" t="s">
        <v>25</v>
      </c>
      <c r="H4" s="38">
        <v>99</v>
      </c>
      <c r="I4" s="38" t="s">
        <v>25</v>
      </c>
      <c r="J4" s="40">
        <v>93</v>
      </c>
      <c r="K4" s="40" t="s">
        <v>25</v>
      </c>
      <c r="L4" s="41">
        <v>98</v>
      </c>
      <c r="M4" s="41" t="s">
        <v>25</v>
      </c>
      <c r="N4" s="42">
        <f>D4+F4+H4+J4+L4</f>
        <v>479</v>
      </c>
      <c r="O4" s="30">
        <f>N4/5</f>
        <v>95.8</v>
      </c>
    </row>
    <row r="5" spans="1:20" ht="15.75" x14ac:dyDescent="0.25">
      <c r="A5" s="78">
        <v>11178250</v>
      </c>
      <c r="B5" s="78" t="s">
        <v>132</v>
      </c>
      <c r="C5" s="79" t="s">
        <v>13</v>
      </c>
      <c r="D5" s="37">
        <v>95</v>
      </c>
      <c r="E5" s="38" t="s">
        <v>25</v>
      </c>
      <c r="F5" s="39">
        <v>93</v>
      </c>
      <c r="G5" s="39" t="s">
        <v>25</v>
      </c>
      <c r="H5" s="38">
        <v>98</v>
      </c>
      <c r="I5" s="38" t="s">
        <v>25</v>
      </c>
      <c r="J5" s="40">
        <v>93</v>
      </c>
      <c r="K5" s="40" t="s">
        <v>25</v>
      </c>
      <c r="L5" s="41">
        <v>94</v>
      </c>
      <c r="M5" s="41" t="s">
        <v>26</v>
      </c>
      <c r="N5" s="42">
        <f>D5+F5+H5+J5+L5</f>
        <v>473</v>
      </c>
      <c r="O5" s="30">
        <f>N5/5</f>
        <v>94.6</v>
      </c>
    </row>
    <row r="6" spans="1:20" ht="15.75" x14ac:dyDescent="0.25">
      <c r="A6" s="78">
        <v>11178262</v>
      </c>
      <c r="B6" s="78" t="s">
        <v>143</v>
      </c>
      <c r="C6" s="79" t="s">
        <v>14</v>
      </c>
      <c r="D6" s="50">
        <v>95</v>
      </c>
      <c r="E6" s="43" t="s">
        <v>25</v>
      </c>
      <c r="F6" s="52">
        <v>90</v>
      </c>
      <c r="G6" s="52" t="s">
        <v>26</v>
      </c>
      <c r="H6" s="43">
        <v>100</v>
      </c>
      <c r="I6" s="43" t="s">
        <v>25</v>
      </c>
      <c r="J6" s="32">
        <v>92</v>
      </c>
      <c r="K6" s="32" t="s">
        <v>25</v>
      </c>
      <c r="L6" s="33">
        <v>94</v>
      </c>
      <c r="M6" s="33" t="s">
        <v>26</v>
      </c>
      <c r="N6" s="42">
        <f>D6+F6+H6+J6+L6</f>
        <v>471</v>
      </c>
      <c r="O6" s="30">
        <f>N6/5</f>
        <v>94.2</v>
      </c>
    </row>
    <row r="7" spans="1:20" ht="15.75" x14ac:dyDescent="0.25">
      <c r="A7" s="78">
        <v>11178268</v>
      </c>
      <c r="B7" s="78" t="s">
        <v>149</v>
      </c>
      <c r="C7" s="79" t="s">
        <v>13</v>
      </c>
      <c r="D7" s="53">
        <v>94</v>
      </c>
      <c r="E7" s="33" t="s">
        <v>25</v>
      </c>
      <c r="F7" s="52">
        <v>96</v>
      </c>
      <c r="G7" s="52" t="s">
        <v>25</v>
      </c>
      <c r="H7" s="33">
        <v>98</v>
      </c>
      <c r="I7" s="33" t="s">
        <v>25</v>
      </c>
      <c r="J7" s="32">
        <v>89</v>
      </c>
      <c r="K7" s="32" t="s">
        <v>25</v>
      </c>
      <c r="L7" s="33">
        <v>94</v>
      </c>
      <c r="M7" s="33" t="s">
        <v>26</v>
      </c>
      <c r="N7" s="42">
        <f>D7+F7+H7+J7+L7</f>
        <v>471</v>
      </c>
      <c r="O7" s="30">
        <f>N7/5</f>
        <v>94.2</v>
      </c>
    </row>
    <row r="8" spans="1:20" ht="15.75" x14ac:dyDescent="0.25">
      <c r="A8" s="78">
        <v>11178289</v>
      </c>
      <c r="B8" s="78" t="s">
        <v>169</v>
      </c>
      <c r="C8" s="79" t="s">
        <v>14</v>
      </c>
      <c r="D8" s="53">
        <v>95</v>
      </c>
      <c r="E8" s="33" t="s">
        <v>25</v>
      </c>
      <c r="F8" s="52">
        <v>90</v>
      </c>
      <c r="G8" s="52" t="s">
        <v>26</v>
      </c>
      <c r="H8" s="33">
        <v>100</v>
      </c>
      <c r="I8" s="33" t="s">
        <v>25</v>
      </c>
      <c r="J8" s="32">
        <v>94</v>
      </c>
      <c r="K8" s="32" t="s">
        <v>25</v>
      </c>
      <c r="L8" s="33">
        <v>90</v>
      </c>
      <c r="M8" s="33" t="s">
        <v>26</v>
      </c>
      <c r="N8" s="42">
        <f>D8+F8+H8+J8+L8</f>
        <v>469</v>
      </c>
      <c r="O8" s="30">
        <f>N8/5</f>
        <v>93.8</v>
      </c>
    </row>
    <row r="9" spans="1:20" ht="15.75" x14ac:dyDescent="0.25">
      <c r="A9" s="78">
        <v>11178290</v>
      </c>
      <c r="B9" s="78" t="s">
        <v>170</v>
      </c>
      <c r="C9" s="79" t="s">
        <v>13</v>
      </c>
      <c r="D9" s="53">
        <v>95</v>
      </c>
      <c r="E9" s="33" t="s">
        <v>25</v>
      </c>
      <c r="F9" s="52">
        <v>95</v>
      </c>
      <c r="G9" s="52" t="s">
        <v>25</v>
      </c>
      <c r="H9" s="33">
        <v>99</v>
      </c>
      <c r="I9" s="33" t="s">
        <v>25</v>
      </c>
      <c r="J9" s="32">
        <v>81</v>
      </c>
      <c r="K9" s="32" t="s">
        <v>26</v>
      </c>
      <c r="L9" s="33">
        <v>95</v>
      </c>
      <c r="M9" s="33" t="s">
        <v>25</v>
      </c>
      <c r="N9" s="42">
        <f>D9+F9+H9+J9+L9</f>
        <v>465</v>
      </c>
      <c r="O9" s="30">
        <f>N9/5</f>
        <v>93</v>
      </c>
    </row>
    <row r="10" spans="1:20" ht="15.75" x14ac:dyDescent="0.25">
      <c r="A10" s="78">
        <v>11178233</v>
      </c>
      <c r="B10" s="78" t="s">
        <v>116</v>
      </c>
      <c r="C10" s="79" t="s">
        <v>14</v>
      </c>
      <c r="D10" s="37">
        <v>91</v>
      </c>
      <c r="E10" s="38" t="s">
        <v>26</v>
      </c>
      <c r="F10" s="39">
        <v>91</v>
      </c>
      <c r="G10" s="39" t="s">
        <v>25</v>
      </c>
      <c r="H10" s="38">
        <v>100</v>
      </c>
      <c r="I10" s="38" t="s">
        <v>25</v>
      </c>
      <c r="J10" s="40">
        <v>84</v>
      </c>
      <c r="K10" s="40" t="s">
        <v>26</v>
      </c>
      <c r="L10" s="41">
        <v>95</v>
      </c>
      <c r="M10" s="41" t="s">
        <v>25</v>
      </c>
      <c r="N10" s="42">
        <f>D10+F10+H10+J10+L10</f>
        <v>461</v>
      </c>
      <c r="O10" s="30">
        <f>N10/5</f>
        <v>92.2</v>
      </c>
    </row>
    <row r="11" spans="1:20" ht="15.75" x14ac:dyDescent="0.25">
      <c r="A11" s="78">
        <v>11178306</v>
      </c>
      <c r="B11" s="78" t="s">
        <v>186</v>
      </c>
      <c r="C11" s="79" t="s">
        <v>14</v>
      </c>
      <c r="D11" s="53">
        <v>92</v>
      </c>
      <c r="E11" s="33" t="s">
        <v>25</v>
      </c>
      <c r="F11" s="52">
        <v>92</v>
      </c>
      <c r="G11" s="52" t="s">
        <v>25</v>
      </c>
      <c r="H11" s="33">
        <v>93</v>
      </c>
      <c r="I11" s="33" t="s">
        <v>25</v>
      </c>
      <c r="J11" s="32">
        <v>89</v>
      </c>
      <c r="K11" s="32" t="s">
        <v>25</v>
      </c>
      <c r="L11" s="33">
        <v>95</v>
      </c>
      <c r="M11" s="33" t="s">
        <v>25</v>
      </c>
      <c r="N11" s="42">
        <f>D11+F11+H11+J11+L11</f>
        <v>461</v>
      </c>
      <c r="O11" s="30">
        <f>N11/5</f>
        <v>92.2</v>
      </c>
    </row>
    <row r="12" spans="1:20" ht="15.75" x14ac:dyDescent="0.25">
      <c r="A12" s="78">
        <v>11178235</v>
      </c>
      <c r="B12" s="78" t="s">
        <v>102</v>
      </c>
      <c r="C12" s="79" t="s">
        <v>13</v>
      </c>
      <c r="D12" s="37">
        <v>92</v>
      </c>
      <c r="E12" s="38" t="s">
        <v>25</v>
      </c>
      <c r="F12" s="39">
        <v>94</v>
      </c>
      <c r="G12" s="39" t="s">
        <v>25</v>
      </c>
      <c r="H12" s="38">
        <v>97</v>
      </c>
      <c r="I12" s="38" t="s">
        <v>25</v>
      </c>
      <c r="J12" s="40">
        <v>82</v>
      </c>
      <c r="K12" s="40" t="s">
        <v>26</v>
      </c>
      <c r="L12" s="41">
        <v>95</v>
      </c>
      <c r="M12" s="41" t="s">
        <v>25</v>
      </c>
      <c r="N12" s="42">
        <f>D12+F12+H12+J12+L12</f>
        <v>460</v>
      </c>
      <c r="O12" s="30">
        <f>N12/5</f>
        <v>92</v>
      </c>
    </row>
    <row r="13" spans="1:20" ht="15.75" x14ac:dyDescent="0.25">
      <c r="A13" s="78">
        <v>11178297</v>
      </c>
      <c r="B13" s="78" t="s">
        <v>177</v>
      </c>
      <c r="C13" s="79" t="s">
        <v>14</v>
      </c>
      <c r="D13" s="53">
        <v>92</v>
      </c>
      <c r="E13" s="33" t="s">
        <v>25</v>
      </c>
      <c r="F13" s="52">
        <v>89</v>
      </c>
      <c r="G13" s="52" t="s">
        <v>26</v>
      </c>
      <c r="H13" s="33">
        <v>99</v>
      </c>
      <c r="I13" s="33" t="s">
        <v>25</v>
      </c>
      <c r="J13" s="32">
        <v>86</v>
      </c>
      <c r="K13" s="32" t="s">
        <v>25</v>
      </c>
      <c r="L13" s="33">
        <v>94</v>
      </c>
      <c r="M13" s="33" t="s">
        <v>26</v>
      </c>
      <c r="N13" s="42">
        <f>D13+F13+H13+J13+L13</f>
        <v>460</v>
      </c>
      <c r="O13" s="30">
        <f>N13/5</f>
        <v>92</v>
      </c>
    </row>
    <row r="14" spans="1:20" ht="15.75" x14ac:dyDescent="0.25">
      <c r="A14" s="78">
        <v>11178251</v>
      </c>
      <c r="B14" s="78" t="s">
        <v>133</v>
      </c>
      <c r="C14" s="79" t="s">
        <v>13</v>
      </c>
      <c r="D14" s="37">
        <v>93</v>
      </c>
      <c r="E14" s="38" t="s">
        <v>25</v>
      </c>
      <c r="F14" s="39">
        <v>87</v>
      </c>
      <c r="G14" s="39" t="s">
        <v>26</v>
      </c>
      <c r="H14" s="38">
        <v>100</v>
      </c>
      <c r="I14" s="38" t="s">
        <v>25</v>
      </c>
      <c r="J14" s="40">
        <v>82</v>
      </c>
      <c r="K14" s="40" t="s">
        <v>26</v>
      </c>
      <c r="L14" s="41">
        <v>96</v>
      </c>
      <c r="M14" s="41" t="s">
        <v>25</v>
      </c>
      <c r="N14" s="42">
        <f>D14+F14+H14+J14+L14</f>
        <v>458</v>
      </c>
      <c r="O14" s="30">
        <f>N14/5</f>
        <v>91.6</v>
      </c>
    </row>
    <row r="15" spans="1:20" ht="15.75" x14ac:dyDescent="0.25">
      <c r="A15" s="78">
        <v>11178272</v>
      </c>
      <c r="B15" s="78" t="s">
        <v>153</v>
      </c>
      <c r="C15" s="79" t="s">
        <v>13</v>
      </c>
      <c r="D15" s="53">
        <v>93</v>
      </c>
      <c r="E15" s="33" t="s">
        <v>25</v>
      </c>
      <c r="F15" s="52">
        <v>85</v>
      </c>
      <c r="G15" s="52" t="s">
        <v>26</v>
      </c>
      <c r="H15" s="33">
        <v>97</v>
      </c>
      <c r="I15" s="33" t="s">
        <v>25</v>
      </c>
      <c r="J15" s="32">
        <v>81</v>
      </c>
      <c r="K15" s="32" t="s">
        <v>25</v>
      </c>
      <c r="L15" s="33">
        <v>95</v>
      </c>
      <c r="M15" s="33" t="s">
        <v>25</v>
      </c>
      <c r="N15" s="42">
        <f>D15+F15+H15+J15+L15</f>
        <v>451</v>
      </c>
      <c r="O15" s="30">
        <f>N15/5</f>
        <v>90.2</v>
      </c>
    </row>
    <row r="16" spans="1:20" ht="15.75" x14ac:dyDescent="0.25">
      <c r="A16" s="78">
        <v>11178308</v>
      </c>
      <c r="B16" s="78" t="s">
        <v>188</v>
      </c>
      <c r="C16" s="79" t="s">
        <v>14</v>
      </c>
      <c r="D16" s="50">
        <v>80</v>
      </c>
      <c r="E16" s="43" t="s">
        <v>28</v>
      </c>
      <c r="F16" s="51">
        <v>89</v>
      </c>
      <c r="G16" s="51" t="s">
        <v>26</v>
      </c>
      <c r="H16" s="33">
        <v>93</v>
      </c>
      <c r="I16" s="33" t="s">
        <v>25</v>
      </c>
      <c r="J16" s="32">
        <v>92</v>
      </c>
      <c r="K16" s="32" t="s">
        <v>25</v>
      </c>
      <c r="L16" s="33">
        <v>97</v>
      </c>
      <c r="M16" s="33" t="s">
        <v>25</v>
      </c>
      <c r="N16" s="42">
        <f>D16+F16+H16+J16+L16</f>
        <v>451</v>
      </c>
      <c r="O16" s="30">
        <f>N16/5</f>
        <v>90.2</v>
      </c>
    </row>
    <row r="17" spans="1:15" ht="15.75" x14ac:dyDescent="0.25">
      <c r="A17" s="78">
        <v>11178242</v>
      </c>
      <c r="B17" s="78" t="s">
        <v>124</v>
      </c>
      <c r="C17" s="79" t="s">
        <v>13</v>
      </c>
      <c r="D17" s="37">
        <v>91</v>
      </c>
      <c r="E17" s="38" t="s">
        <v>26</v>
      </c>
      <c r="F17" s="39">
        <v>93</v>
      </c>
      <c r="G17" s="39" t="s">
        <v>25</v>
      </c>
      <c r="H17" s="38">
        <v>93</v>
      </c>
      <c r="I17" s="38" t="s">
        <v>25</v>
      </c>
      <c r="J17" s="40">
        <v>80</v>
      </c>
      <c r="K17" s="40" t="s">
        <v>26</v>
      </c>
      <c r="L17" s="41">
        <v>93</v>
      </c>
      <c r="M17" s="41" t="s">
        <v>26</v>
      </c>
      <c r="N17" s="42">
        <f>D17+F17+H17+J17+L17</f>
        <v>450</v>
      </c>
      <c r="O17" s="30">
        <f>N17/5</f>
        <v>90</v>
      </c>
    </row>
    <row r="18" spans="1:15" ht="15.75" x14ac:dyDescent="0.25">
      <c r="A18" s="78">
        <v>11178236</v>
      </c>
      <c r="B18" s="78" t="s">
        <v>118</v>
      </c>
      <c r="C18" s="79" t="s">
        <v>14</v>
      </c>
      <c r="D18" s="37">
        <v>88</v>
      </c>
      <c r="E18" s="38" t="s">
        <v>26</v>
      </c>
      <c r="F18" s="39">
        <v>90</v>
      </c>
      <c r="G18" s="39" t="s">
        <v>26</v>
      </c>
      <c r="H18" s="38">
        <v>95</v>
      </c>
      <c r="I18" s="38" t="s">
        <v>25</v>
      </c>
      <c r="J18" s="40">
        <v>79</v>
      </c>
      <c r="K18" s="40" t="s">
        <v>26</v>
      </c>
      <c r="L18" s="41">
        <v>95</v>
      </c>
      <c r="M18" s="41" t="s">
        <v>25</v>
      </c>
      <c r="N18" s="42">
        <f>D18+F18+H18+J18+L18</f>
        <v>447</v>
      </c>
      <c r="O18" s="30">
        <f>N18/5</f>
        <v>89.4</v>
      </c>
    </row>
    <row r="19" spans="1:15" ht="15.75" x14ac:dyDescent="0.25">
      <c r="A19" s="78">
        <v>11178247</v>
      </c>
      <c r="B19" s="78" t="s">
        <v>129</v>
      </c>
      <c r="C19" s="79" t="s">
        <v>13</v>
      </c>
      <c r="D19" s="37">
        <v>85</v>
      </c>
      <c r="E19" s="38" t="s">
        <v>27</v>
      </c>
      <c r="F19" s="39">
        <v>90</v>
      </c>
      <c r="G19" s="39" t="s">
        <v>26</v>
      </c>
      <c r="H19" s="38">
        <v>98</v>
      </c>
      <c r="I19" s="38" t="s">
        <v>25</v>
      </c>
      <c r="J19" s="40">
        <v>87</v>
      </c>
      <c r="K19" s="40" t="s">
        <v>25</v>
      </c>
      <c r="L19" s="41">
        <v>86</v>
      </c>
      <c r="M19" s="41" t="s">
        <v>27</v>
      </c>
      <c r="N19" s="42">
        <f>D19+F19+H19+J19+L19</f>
        <v>446</v>
      </c>
      <c r="O19" s="30">
        <f>N19/5</f>
        <v>89.2</v>
      </c>
    </row>
    <row r="20" spans="1:15" ht="15.75" x14ac:dyDescent="0.25">
      <c r="A20" s="78">
        <v>11178261</v>
      </c>
      <c r="B20" s="78" t="s">
        <v>142</v>
      </c>
      <c r="C20" s="79" t="s">
        <v>13</v>
      </c>
      <c r="D20" s="50">
        <v>87</v>
      </c>
      <c r="E20" s="43" t="s">
        <v>26</v>
      </c>
      <c r="F20" s="51">
        <v>83</v>
      </c>
      <c r="G20" s="51" t="s">
        <v>27</v>
      </c>
      <c r="H20" s="33">
        <v>98</v>
      </c>
      <c r="I20" s="33" t="s">
        <v>25</v>
      </c>
      <c r="J20" s="32">
        <v>85</v>
      </c>
      <c r="K20" s="32" t="s">
        <v>25</v>
      </c>
      <c r="L20" s="33">
        <v>93</v>
      </c>
      <c r="M20" s="33" t="s">
        <v>26</v>
      </c>
      <c r="N20" s="42">
        <f>D20+F20+H20+J20+L20</f>
        <v>446</v>
      </c>
      <c r="O20" s="30">
        <f>N20/5</f>
        <v>89.2</v>
      </c>
    </row>
    <row r="21" spans="1:15" ht="15.75" x14ac:dyDescent="0.25">
      <c r="A21" s="78">
        <v>11178282</v>
      </c>
      <c r="B21" s="78" t="s">
        <v>162</v>
      </c>
      <c r="C21" s="79" t="s">
        <v>13</v>
      </c>
      <c r="D21" s="53">
        <v>87</v>
      </c>
      <c r="E21" s="33" t="s">
        <v>26</v>
      </c>
      <c r="F21" s="52">
        <v>94</v>
      </c>
      <c r="G21" s="52" t="s">
        <v>25</v>
      </c>
      <c r="H21" s="33">
        <v>91</v>
      </c>
      <c r="I21" s="33" t="s">
        <v>25</v>
      </c>
      <c r="J21" s="32">
        <v>79</v>
      </c>
      <c r="K21" s="32" t="s">
        <v>26</v>
      </c>
      <c r="L21" s="33">
        <v>95</v>
      </c>
      <c r="M21" s="33" t="s">
        <v>25</v>
      </c>
      <c r="N21" s="42">
        <f>D21+F21+H21+J21+L21</f>
        <v>446</v>
      </c>
      <c r="O21" s="30">
        <f>N21/5</f>
        <v>89.2</v>
      </c>
    </row>
    <row r="22" spans="1:15" ht="15.75" x14ac:dyDescent="0.25">
      <c r="A22" s="78">
        <v>11178267</v>
      </c>
      <c r="B22" s="78" t="s">
        <v>148</v>
      </c>
      <c r="C22" s="79" t="s">
        <v>13</v>
      </c>
      <c r="D22" s="53">
        <v>97</v>
      </c>
      <c r="E22" s="33" t="s">
        <v>25</v>
      </c>
      <c r="F22" s="52">
        <v>93</v>
      </c>
      <c r="G22" s="52" t="s">
        <v>25</v>
      </c>
      <c r="H22" s="33">
        <v>89</v>
      </c>
      <c r="I22" s="33" t="s">
        <v>26</v>
      </c>
      <c r="J22" s="32">
        <v>70</v>
      </c>
      <c r="K22" s="32" t="s">
        <v>27</v>
      </c>
      <c r="L22" s="33">
        <v>95</v>
      </c>
      <c r="M22" s="33" t="s">
        <v>25</v>
      </c>
      <c r="N22" s="42">
        <f>D22+F22+H22+J22+L22</f>
        <v>444</v>
      </c>
      <c r="O22" s="30">
        <f>N22/5</f>
        <v>88.8</v>
      </c>
    </row>
    <row r="23" spans="1:15" ht="15.75" x14ac:dyDescent="0.25">
      <c r="A23" s="78">
        <v>11178286</v>
      </c>
      <c r="B23" s="78" t="s">
        <v>166</v>
      </c>
      <c r="C23" s="79" t="s">
        <v>14</v>
      </c>
      <c r="D23" s="53">
        <v>95</v>
      </c>
      <c r="E23" s="33" t="s">
        <v>25</v>
      </c>
      <c r="F23" s="52">
        <v>89</v>
      </c>
      <c r="G23" s="52" t="s">
        <v>26</v>
      </c>
      <c r="H23" s="33">
        <v>90</v>
      </c>
      <c r="I23" s="33" t="s">
        <v>26</v>
      </c>
      <c r="J23" s="32">
        <v>84</v>
      </c>
      <c r="K23" s="32" t="s">
        <v>26</v>
      </c>
      <c r="L23" s="33">
        <v>86</v>
      </c>
      <c r="M23" s="33" t="s">
        <v>27</v>
      </c>
      <c r="N23" s="42">
        <f>D23+F23+H23+J23+L23</f>
        <v>444</v>
      </c>
      <c r="O23" s="30">
        <f>N23/5</f>
        <v>88.8</v>
      </c>
    </row>
    <row r="24" spans="1:15" ht="15.75" x14ac:dyDescent="0.25">
      <c r="A24" s="78">
        <v>11178279</v>
      </c>
      <c r="B24" s="78" t="s">
        <v>159</v>
      </c>
      <c r="C24" s="79" t="s">
        <v>13</v>
      </c>
      <c r="D24" s="53">
        <v>87</v>
      </c>
      <c r="E24" s="33" t="s">
        <v>26</v>
      </c>
      <c r="F24" s="52">
        <v>95</v>
      </c>
      <c r="G24" s="52" t="s">
        <v>25</v>
      </c>
      <c r="H24" s="33">
        <v>95</v>
      </c>
      <c r="I24" s="33" t="s">
        <v>25</v>
      </c>
      <c r="J24" s="32">
        <v>70</v>
      </c>
      <c r="K24" s="32" t="s">
        <v>27</v>
      </c>
      <c r="L24" s="33">
        <v>96</v>
      </c>
      <c r="M24" s="33" t="s">
        <v>25</v>
      </c>
      <c r="N24" s="42">
        <f>D24+F24+H24+J24+L24</f>
        <v>443</v>
      </c>
      <c r="O24" s="30">
        <f>N24/5</f>
        <v>88.6</v>
      </c>
    </row>
    <row r="25" spans="1:15" ht="15.75" x14ac:dyDescent="0.25">
      <c r="A25" s="78">
        <v>11178230</v>
      </c>
      <c r="B25" s="78" t="s">
        <v>113</v>
      </c>
      <c r="C25" s="79" t="s">
        <v>13</v>
      </c>
      <c r="D25" s="37">
        <v>93</v>
      </c>
      <c r="E25" s="38" t="s">
        <v>25</v>
      </c>
      <c r="F25" s="39">
        <v>94</v>
      </c>
      <c r="G25" s="39" t="s">
        <v>25</v>
      </c>
      <c r="H25" s="38">
        <v>90</v>
      </c>
      <c r="I25" s="38" t="s">
        <v>26</v>
      </c>
      <c r="J25" s="40">
        <v>80</v>
      </c>
      <c r="K25" s="40" t="s">
        <v>26</v>
      </c>
      <c r="L25" s="41">
        <v>81</v>
      </c>
      <c r="M25" s="41" t="s">
        <v>28</v>
      </c>
      <c r="N25" s="42">
        <f>D25+F25+H25+J25+L25</f>
        <v>438</v>
      </c>
      <c r="O25" s="30">
        <f>N25/5</f>
        <v>87.6</v>
      </c>
    </row>
    <row r="26" spans="1:15" ht="15.75" x14ac:dyDescent="0.25">
      <c r="A26" s="78">
        <v>11178310</v>
      </c>
      <c r="B26" s="78" t="s">
        <v>190</v>
      </c>
      <c r="C26" s="79" t="s">
        <v>13</v>
      </c>
      <c r="D26" s="53">
        <v>95</v>
      </c>
      <c r="E26" s="33" t="s">
        <v>25</v>
      </c>
      <c r="F26" s="52">
        <v>85</v>
      </c>
      <c r="G26" s="52" t="s">
        <v>26</v>
      </c>
      <c r="H26" s="33">
        <v>80</v>
      </c>
      <c r="I26" s="33" t="s">
        <v>27</v>
      </c>
      <c r="J26" s="32">
        <v>82</v>
      </c>
      <c r="K26" s="32" t="s">
        <v>26</v>
      </c>
      <c r="L26" s="33">
        <v>95</v>
      </c>
      <c r="M26" s="33" t="s">
        <v>25</v>
      </c>
      <c r="N26" s="42">
        <f>D26+F26+H26+J26+L26</f>
        <v>437</v>
      </c>
      <c r="O26" s="30">
        <f>N26/5</f>
        <v>87.4</v>
      </c>
    </row>
    <row r="27" spans="1:15" ht="15.75" x14ac:dyDescent="0.25">
      <c r="A27" s="78">
        <v>11178241</v>
      </c>
      <c r="B27" s="78" t="s">
        <v>123</v>
      </c>
      <c r="C27" s="79" t="s">
        <v>13</v>
      </c>
      <c r="D27" s="37">
        <v>80</v>
      </c>
      <c r="E27" s="38" t="s">
        <v>28</v>
      </c>
      <c r="F27" s="39">
        <v>89</v>
      </c>
      <c r="G27" s="39" t="s">
        <v>26</v>
      </c>
      <c r="H27" s="38">
        <v>92</v>
      </c>
      <c r="I27" s="38" t="s">
        <v>25</v>
      </c>
      <c r="J27" s="40">
        <v>87</v>
      </c>
      <c r="K27" s="40" t="s">
        <v>25</v>
      </c>
      <c r="L27" s="41">
        <v>86</v>
      </c>
      <c r="M27" s="41" t="s">
        <v>27</v>
      </c>
      <c r="N27" s="42">
        <f>D27+F27+H27+J27+L27</f>
        <v>434</v>
      </c>
      <c r="O27" s="30">
        <f>N27/5</f>
        <v>86.8</v>
      </c>
    </row>
    <row r="28" spans="1:15" ht="15.75" x14ac:dyDescent="0.25">
      <c r="A28" s="78">
        <v>11178252</v>
      </c>
      <c r="B28" s="78" t="s">
        <v>134</v>
      </c>
      <c r="C28" s="79" t="s">
        <v>13</v>
      </c>
      <c r="D28" s="37">
        <v>90</v>
      </c>
      <c r="E28" s="38" t="s">
        <v>26</v>
      </c>
      <c r="F28" s="39">
        <v>83</v>
      </c>
      <c r="G28" s="39" t="s">
        <v>27</v>
      </c>
      <c r="H28" s="38">
        <v>93</v>
      </c>
      <c r="I28" s="38" t="s">
        <v>25</v>
      </c>
      <c r="J28" s="40">
        <v>77</v>
      </c>
      <c r="K28" s="40" t="s">
        <v>26</v>
      </c>
      <c r="L28" s="41">
        <v>91</v>
      </c>
      <c r="M28" s="41" t="s">
        <v>26</v>
      </c>
      <c r="N28" s="42">
        <f>D28+F28+H28+J28+L28</f>
        <v>434</v>
      </c>
      <c r="O28" s="30">
        <f>N28/5</f>
        <v>86.8</v>
      </c>
    </row>
    <row r="29" spans="1:15" ht="15.75" x14ac:dyDescent="0.25">
      <c r="A29" s="78">
        <v>11178239</v>
      </c>
      <c r="B29" s="78" t="s">
        <v>121</v>
      </c>
      <c r="C29" s="79" t="s">
        <v>13</v>
      </c>
      <c r="D29" s="37">
        <v>85</v>
      </c>
      <c r="E29" s="38" t="s">
        <v>27</v>
      </c>
      <c r="F29" s="39">
        <v>90</v>
      </c>
      <c r="G29" s="39" t="s">
        <v>26</v>
      </c>
      <c r="H29" s="38">
        <v>96</v>
      </c>
      <c r="I29" s="38" t="s">
        <v>25</v>
      </c>
      <c r="J29" s="40">
        <v>70</v>
      </c>
      <c r="K29" s="40" t="s">
        <v>27</v>
      </c>
      <c r="L29" s="41">
        <v>85</v>
      </c>
      <c r="M29" s="41" t="s">
        <v>27</v>
      </c>
      <c r="N29" s="42">
        <f>D29+F29+H29+J29+L29</f>
        <v>426</v>
      </c>
      <c r="O29" s="30">
        <f>N29/5</f>
        <v>85.2</v>
      </c>
    </row>
    <row r="30" spans="1:15" ht="15.75" x14ac:dyDescent="0.25">
      <c r="A30" s="78">
        <v>11178234</v>
      </c>
      <c r="B30" s="78" t="s">
        <v>117</v>
      </c>
      <c r="C30" s="79" t="s">
        <v>13</v>
      </c>
      <c r="D30" s="44">
        <v>90</v>
      </c>
      <c r="E30" s="45" t="s">
        <v>26</v>
      </c>
      <c r="F30" s="46">
        <v>90</v>
      </c>
      <c r="G30" s="46" t="s">
        <v>26</v>
      </c>
      <c r="H30" s="38">
        <v>89</v>
      </c>
      <c r="I30" s="38" t="s">
        <v>26</v>
      </c>
      <c r="J30" s="40">
        <v>70</v>
      </c>
      <c r="K30" s="40" t="s">
        <v>27</v>
      </c>
      <c r="L30" s="41">
        <v>81</v>
      </c>
      <c r="M30" s="41" t="s">
        <v>28</v>
      </c>
      <c r="N30" s="42">
        <f>D30+F30+H30+J30+L30</f>
        <v>420</v>
      </c>
      <c r="O30" s="30">
        <f>N30/5</f>
        <v>84</v>
      </c>
    </row>
    <row r="31" spans="1:15" ht="15.75" x14ac:dyDescent="0.25">
      <c r="A31" s="78">
        <v>11178248</v>
      </c>
      <c r="B31" s="78" t="s">
        <v>130</v>
      </c>
      <c r="C31" s="79" t="s">
        <v>13</v>
      </c>
      <c r="D31" s="37">
        <v>91</v>
      </c>
      <c r="E31" s="38" t="s">
        <v>26</v>
      </c>
      <c r="F31" s="39">
        <v>86</v>
      </c>
      <c r="G31" s="39" t="s">
        <v>26</v>
      </c>
      <c r="H31" s="38">
        <v>97</v>
      </c>
      <c r="I31" s="38" t="s">
        <v>25</v>
      </c>
      <c r="J31" s="40">
        <v>66</v>
      </c>
      <c r="K31" s="40" t="s">
        <v>27</v>
      </c>
      <c r="L31" s="41">
        <v>80</v>
      </c>
      <c r="M31" s="41" t="s">
        <v>28</v>
      </c>
      <c r="N31" s="42">
        <f>D31+F31+H31+J31+L31</f>
        <v>420</v>
      </c>
      <c r="O31" s="30">
        <f>N31/5</f>
        <v>84</v>
      </c>
    </row>
    <row r="32" spans="1:15" ht="15.75" x14ac:dyDescent="0.25">
      <c r="A32" s="78">
        <v>11178237</v>
      </c>
      <c r="B32" s="78" t="s">
        <v>119</v>
      </c>
      <c r="C32" s="79" t="s">
        <v>14</v>
      </c>
      <c r="D32" s="37">
        <v>81</v>
      </c>
      <c r="E32" s="38" t="s">
        <v>27</v>
      </c>
      <c r="F32" s="39">
        <v>86</v>
      </c>
      <c r="G32" s="39" t="s">
        <v>26</v>
      </c>
      <c r="H32" s="38">
        <v>87</v>
      </c>
      <c r="I32" s="38" t="s">
        <v>26</v>
      </c>
      <c r="J32" s="40">
        <v>76</v>
      </c>
      <c r="K32" s="40" t="s">
        <v>26</v>
      </c>
      <c r="L32" s="41">
        <v>86</v>
      </c>
      <c r="M32" s="41" t="s">
        <v>27</v>
      </c>
      <c r="N32" s="42">
        <f>D32+F32+H32+J32+L32</f>
        <v>416</v>
      </c>
      <c r="O32" s="30">
        <f>N32/5</f>
        <v>83.2</v>
      </c>
    </row>
    <row r="33" spans="1:15" ht="15.75" x14ac:dyDescent="0.25">
      <c r="A33" s="78">
        <v>11178311</v>
      </c>
      <c r="B33" s="78" t="s">
        <v>191</v>
      </c>
      <c r="C33" s="79" t="s">
        <v>14</v>
      </c>
      <c r="D33" s="53">
        <v>80</v>
      </c>
      <c r="E33" s="33" t="s">
        <v>28</v>
      </c>
      <c r="F33" s="52">
        <v>83</v>
      </c>
      <c r="G33" s="52" t="s">
        <v>27</v>
      </c>
      <c r="H33" s="33">
        <v>83</v>
      </c>
      <c r="I33" s="33" t="s">
        <v>26</v>
      </c>
      <c r="J33" s="32">
        <v>76</v>
      </c>
      <c r="K33" s="32" t="s">
        <v>26</v>
      </c>
      <c r="L33" s="33">
        <v>94</v>
      </c>
      <c r="M33" s="33" t="s">
        <v>26</v>
      </c>
      <c r="N33" s="42">
        <f>D33+F33+H33+J33+L33</f>
        <v>416</v>
      </c>
      <c r="O33" s="30">
        <f>N33/5</f>
        <v>83.2</v>
      </c>
    </row>
    <row r="34" spans="1:15" ht="15.75" x14ac:dyDescent="0.25">
      <c r="A34" s="78">
        <v>11178287</v>
      </c>
      <c r="B34" s="78" t="s">
        <v>167</v>
      </c>
      <c r="C34" s="79" t="s">
        <v>13</v>
      </c>
      <c r="D34" s="53">
        <v>91</v>
      </c>
      <c r="E34" s="33" t="s">
        <v>26</v>
      </c>
      <c r="F34" s="52">
        <v>87</v>
      </c>
      <c r="G34" s="52" t="s">
        <v>26</v>
      </c>
      <c r="H34" s="33">
        <v>93</v>
      </c>
      <c r="I34" s="33" t="s">
        <v>25</v>
      </c>
      <c r="J34" s="32">
        <v>66</v>
      </c>
      <c r="K34" s="32" t="s">
        <v>27</v>
      </c>
      <c r="L34" s="33">
        <v>78</v>
      </c>
      <c r="M34" s="33" t="s">
        <v>28</v>
      </c>
      <c r="N34" s="42">
        <f>D34+F34+H34+J34+L34</f>
        <v>415</v>
      </c>
      <c r="O34" s="30">
        <f>N34/5</f>
        <v>83</v>
      </c>
    </row>
    <row r="35" spans="1:15" ht="15.75" x14ac:dyDescent="0.25">
      <c r="A35" s="78">
        <v>11178305</v>
      </c>
      <c r="B35" s="78" t="s">
        <v>185</v>
      </c>
      <c r="C35" s="79" t="s">
        <v>14</v>
      </c>
      <c r="D35" s="53">
        <v>71</v>
      </c>
      <c r="E35" s="33" t="s">
        <v>29</v>
      </c>
      <c r="F35" s="52">
        <v>88</v>
      </c>
      <c r="G35" s="52" t="s">
        <v>26</v>
      </c>
      <c r="H35" s="33">
        <v>85</v>
      </c>
      <c r="I35" s="33" t="s">
        <v>26</v>
      </c>
      <c r="J35" s="32">
        <v>77</v>
      </c>
      <c r="K35" s="32" t="s">
        <v>26</v>
      </c>
      <c r="L35" s="33">
        <v>94</v>
      </c>
      <c r="M35" s="33" t="s">
        <v>26</v>
      </c>
      <c r="N35" s="42">
        <f>D35+F35+H35+J35+L35</f>
        <v>415</v>
      </c>
      <c r="O35" s="30">
        <f>N35/5</f>
        <v>83</v>
      </c>
    </row>
    <row r="36" spans="1:15" ht="15.75" x14ac:dyDescent="0.25">
      <c r="A36" s="78">
        <v>11178274</v>
      </c>
      <c r="B36" s="78" t="s">
        <v>101</v>
      </c>
      <c r="C36" s="79" t="s">
        <v>13</v>
      </c>
      <c r="D36" s="53">
        <v>80</v>
      </c>
      <c r="E36" s="33" t="s">
        <v>28</v>
      </c>
      <c r="F36" s="52">
        <v>93</v>
      </c>
      <c r="G36" s="52" t="s">
        <v>25</v>
      </c>
      <c r="H36" s="33">
        <v>95</v>
      </c>
      <c r="I36" s="33" t="s">
        <v>25</v>
      </c>
      <c r="J36" s="32">
        <v>68</v>
      </c>
      <c r="K36" s="32" t="s">
        <v>27</v>
      </c>
      <c r="L36" s="33">
        <v>76</v>
      </c>
      <c r="M36" s="33" t="s">
        <v>28</v>
      </c>
      <c r="N36" s="42">
        <f>D36+F36+H36+J36+L36</f>
        <v>412</v>
      </c>
      <c r="O36" s="30">
        <f>N36/5</f>
        <v>82.4</v>
      </c>
    </row>
    <row r="37" spans="1:15" ht="15.75" x14ac:dyDescent="0.25">
      <c r="A37" s="78">
        <v>11178300</v>
      </c>
      <c r="B37" s="78" t="s">
        <v>180</v>
      </c>
      <c r="C37" s="79" t="s">
        <v>13</v>
      </c>
      <c r="D37" s="53">
        <v>86</v>
      </c>
      <c r="E37" s="33" t="s">
        <v>26</v>
      </c>
      <c r="F37" s="52">
        <v>90</v>
      </c>
      <c r="G37" s="52" t="s">
        <v>26</v>
      </c>
      <c r="H37" s="33">
        <v>88</v>
      </c>
      <c r="I37" s="33" t="s">
        <v>26</v>
      </c>
      <c r="J37" s="32">
        <v>68</v>
      </c>
      <c r="K37" s="32" t="s">
        <v>27</v>
      </c>
      <c r="L37" s="33">
        <v>79</v>
      </c>
      <c r="M37" s="33" t="s">
        <v>28</v>
      </c>
      <c r="N37" s="42">
        <f>D37+F37+H37+J37+L37</f>
        <v>411</v>
      </c>
      <c r="O37" s="30">
        <f>N37/5</f>
        <v>82.2</v>
      </c>
    </row>
    <row r="38" spans="1:15" ht="15.75" x14ac:dyDescent="0.25">
      <c r="A38" s="78">
        <v>11178270</v>
      </c>
      <c r="B38" s="78" t="s">
        <v>151</v>
      </c>
      <c r="C38" s="79" t="s">
        <v>14</v>
      </c>
      <c r="D38" s="53">
        <v>75</v>
      </c>
      <c r="E38" s="33" t="s">
        <v>29</v>
      </c>
      <c r="F38" s="52">
        <v>78</v>
      </c>
      <c r="G38" s="52" t="s">
        <v>28</v>
      </c>
      <c r="H38" s="33">
        <v>91</v>
      </c>
      <c r="I38" s="33" t="s">
        <v>25</v>
      </c>
      <c r="J38" s="32">
        <v>74</v>
      </c>
      <c r="K38" s="32" t="s">
        <v>27</v>
      </c>
      <c r="L38" s="33">
        <v>89</v>
      </c>
      <c r="M38" s="33" t="s">
        <v>26</v>
      </c>
      <c r="N38" s="42">
        <f>D38+F38+H38+J38+L38</f>
        <v>407</v>
      </c>
      <c r="O38" s="30">
        <f>N38/5</f>
        <v>81.400000000000006</v>
      </c>
    </row>
    <row r="39" spans="1:15" ht="15.75" x14ac:dyDescent="0.25">
      <c r="A39" s="78">
        <v>11178232</v>
      </c>
      <c r="B39" s="78" t="s">
        <v>115</v>
      </c>
      <c r="C39" s="79" t="s">
        <v>14</v>
      </c>
      <c r="D39" s="37">
        <v>84</v>
      </c>
      <c r="E39" s="38" t="s">
        <v>27</v>
      </c>
      <c r="F39" s="39">
        <v>81</v>
      </c>
      <c r="G39" s="39" t="s">
        <v>198</v>
      </c>
      <c r="H39" s="38">
        <v>83</v>
      </c>
      <c r="I39" s="38" t="s">
        <v>26</v>
      </c>
      <c r="J39" s="40">
        <v>71</v>
      </c>
      <c r="K39" s="40" t="s">
        <v>27</v>
      </c>
      <c r="L39" s="41">
        <v>82</v>
      </c>
      <c r="M39" s="41" t="s">
        <v>27</v>
      </c>
      <c r="N39" s="42">
        <f>D39+F39+H39+J39+L39</f>
        <v>401</v>
      </c>
      <c r="O39" s="30">
        <f>N39/5</f>
        <v>80.2</v>
      </c>
    </row>
    <row r="40" spans="1:15" ht="15.75" x14ac:dyDescent="0.25">
      <c r="A40" s="78">
        <v>11178291</v>
      </c>
      <c r="B40" s="78" t="s">
        <v>171</v>
      </c>
      <c r="C40" s="79" t="s">
        <v>13</v>
      </c>
      <c r="D40" s="53">
        <v>92</v>
      </c>
      <c r="E40" s="33" t="s">
        <v>25</v>
      </c>
      <c r="F40" s="52">
        <v>87</v>
      </c>
      <c r="G40" s="52" t="s">
        <v>26</v>
      </c>
      <c r="H40" s="33">
        <v>83</v>
      </c>
      <c r="I40" s="33" t="s">
        <v>26</v>
      </c>
      <c r="J40" s="32">
        <v>68</v>
      </c>
      <c r="K40" s="32" t="s">
        <v>27</v>
      </c>
      <c r="L40" s="33">
        <v>69</v>
      </c>
      <c r="M40" s="33" t="s">
        <v>29</v>
      </c>
      <c r="N40" s="42">
        <f>D40+F40+H40+J40+L40</f>
        <v>399</v>
      </c>
      <c r="O40" s="30">
        <f>N40/5</f>
        <v>79.8</v>
      </c>
    </row>
    <row r="41" spans="1:15" ht="15.75" x14ac:dyDescent="0.25">
      <c r="A41" s="78">
        <v>11178301</v>
      </c>
      <c r="B41" s="78" t="s">
        <v>181</v>
      </c>
      <c r="C41" s="79" t="s">
        <v>13</v>
      </c>
      <c r="D41" s="50">
        <v>91</v>
      </c>
      <c r="E41" s="43" t="s">
        <v>26</v>
      </c>
      <c r="F41" s="52">
        <v>68</v>
      </c>
      <c r="G41" s="52" t="s">
        <v>29</v>
      </c>
      <c r="H41" s="33">
        <v>86</v>
      </c>
      <c r="I41" s="33" t="s">
        <v>26</v>
      </c>
      <c r="J41" s="32">
        <v>66</v>
      </c>
      <c r="K41" s="32" t="s">
        <v>27</v>
      </c>
      <c r="L41" s="33">
        <v>88</v>
      </c>
      <c r="M41" s="33" t="s">
        <v>27</v>
      </c>
      <c r="N41" s="42">
        <f>D41+F41+H41+J41+L41</f>
        <v>399</v>
      </c>
      <c r="O41" s="30">
        <f>N41/5</f>
        <v>79.8</v>
      </c>
    </row>
    <row r="42" spans="1:15" ht="15.75" x14ac:dyDescent="0.25">
      <c r="A42" s="78">
        <v>11178278</v>
      </c>
      <c r="B42" s="78" t="s">
        <v>158</v>
      </c>
      <c r="C42" s="79" t="s">
        <v>14</v>
      </c>
      <c r="D42" s="53">
        <v>85</v>
      </c>
      <c r="E42" s="33" t="s">
        <v>27</v>
      </c>
      <c r="F42" s="52">
        <v>79</v>
      </c>
      <c r="G42" s="52" t="s">
        <v>28</v>
      </c>
      <c r="H42" s="33">
        <v>90</v>
      </c>
      <c r="I42" s="33" t="s">
        <v>26</v>
      </c>
      <c r="J42" s="32">
        <v>63</v>
      </c>
      <c r="K42" s="32" t="s">
        <v>28</v>
      </c>
      <c r="L42" s="33">
        <v>74</v>
      </c>
      <c r="M42" s="33" t="s">
        <v>29</v>
      </c>
      <c r="N42" s="42">
        <f>D42+F42+H42+J42+L42</f>
        <v>391</v>
      </c>
      <c r="O42" s="30">
        <f>N42/5</f>
        <v>78.2</v>
      </c>
    </row>
    <row r="43" spans="1:15" ht="15.75" x14ac:dyDescent="0.25">
      <c r="A43" s="78">
        <v>11178307</v>
      </c>
      <c r="B43" s="78" t="s">
        <v>187</v>
      </c>
      <c r="C43" s="79" t="s">
        <v>14</v>
      </c>
      <c r="D43" s="53">
        <v>74</v>
      </c>
      <c r="E43" s="33" t="s">
        <v>29</v>
      </c>
      <c r="F43" s="52">
        <v>69</v>
      </c>
      <c r="G43" s="52" t="s">
        <v>29</v>
      </c>
      <c r="H43" s="33">
        <v>86</v>
      </c>
      <c r="I43" s="33" t="s">
        <v>26</v>
      </c>
      <c r="J43" s="32">
        <v>78</v>
      </c>
      <c r="K43" s="32" t="s">
        <v>26</v>
      </c>
      <c r="L43" s="33">
        <v>84</v>
      </c>
      <c r="M43" s="33" t="s">
        <v>27</v>
      </c>
      <c r="N43" s="42">
        <f>D43+F43+H43+J43+L43</f>
        <v>391</v>
      </c>
      <c r="O43" s="30">
        <f>N43/5</f>
        <v>78.2</v>
      </c>
    </row>
    <row r="44" spans="1:15" ht="15.75" x14ac:dyDescent="0.25">
      <c r="A44" s="78">
        <v>11178275</v>
      </c>
      <c r="B44" s="78" t="s">
        <v>155</v>
      </c>
      <c r="C44" s="79" t="s">
        <v>14</v>
      </c>
      <c r="D44" s="53">
        <v>81</v>
      </c>
      <c r="E44" s="33" t="s">
        <v>27</v>
      </c>
      <c r="F44" s="52">
        <v>85</v>
      </c>
      <c r="G44" s="52" t="s">
        <v>26</v>
      </c>
      <c r="H44" s="33">
        <v>80</v>
      </c>
      <c r="I44" s="33" t="s">
        <v>27</v>
      </c>
      <c r="J44" s="32">
        <v>62</v>
      </c>
      <c r="K44" s="32" t="s">
        <v>28</v>
      </c>
      <c r="L44" s="33">
        <v>79</v>
      </c>
      <c r="M44" s="33" t="s">
        <v>28</v>
      </c>
      <c r="N44" s="42">
        <f>D44+F44+H44+J44+L44</f>
        <v>387</v>
      </c>
      <c r="O44" s="30">
        <f>N44/5</f>
        <v>77.400000000000006</v>
      </c>
    </row>
    <row r="45" spans="1:15" ht="15.75" x14ac:dyDescent="0.25">
      <c r="A45" s="78">
        <v>11178276</v>
      </c>
      <c r="B45" s="78" t="s">
        <v>156</v>
      </c>
      <c r="C45" s="79" t="s">
        <v>14</v>
      </c>
      <c r="D45" s="53">
        <v>77</v>
      </c>
      <c r="E45" s="33" t="s">
        <v>28</v>
      </c>
      <c r="F45" s="52">
        <v>91</v>
      </c>
      <c r="G45" s="52" t="s">
        <v>25</v>
      </c>
      <c r="H45" s="33">
        <v>70</v>
      </c>
      <c r="I45" s="33" t="s">
        <v>27</v>
      </c>
      <c r="J45" s="32">
        <v>60</v>
      </c>
      <c r="K45" s="32" t="s">
        <v>28</v>
      </c>
      <c r="L45" s="33">
        <v>87</v>
      </c>
      <c r="M45" s="33" t="s">
        <v>27</v>
      </c>
      <c r="N45" s="42">
        <f>D45+F45+H45+J45+L45</f>
        <v>385</v>
      </c>
      <c r="O45" s="30">
        <f>N45/5</f>
        <v>77</v>
      </c>
    </row>
    <row r="46" spans="1:15" ht="15.75" x14ac:dyDescent="0.25">
      <c r="A46" s="78">
        <v>11178253</v>
      </c>
      <c r="B46" s="78" t="s">
        <v>135</v>
      </c>
      <c r="C46" s="79" t="s">
        <v>13</v>
      </c>
      <c r="D46" s="37">
        <v>80</v>
      </c>
      <c r="E46" s="38" t="s">
        <v>28</v>
      </c>
      <c r="F46" s="39">
        <v>76</v>
      </c>
      <c r="G46" s="39" t="s">
        <v>28</v>
      </c>
      <c r="H46" s="38">
        <v>82</v>
      </c>
      <c r="I46" s="38" t="s">
        <v>26</v>
      </c>
      <c r="J46" s="40">
        <v>63</v>
      </c>
      <c r="K46" s="40" t="s">
        <v>28</v>
      </c>
      <c r="L46" s="41">
        <v>83</v>
      </c>
      <c r="M46" s="41" t="s">
        <v>27</v>
      </c>
      <c r="N46" s="42">
        <f>D46+F46+H46+J46+L46</f>
        <v>384</v>
      </c>
      <c r="O46" s="30">
        <f>N46/5</f>
        <v>76.8</v>
      </c>
    </row>
    <row r="47" spans="1:15" ht="15.75" x14ac:dyDescent="0.25">
      <c r="A47" s="78">
        <v>11178265</v>
      </c>
      <c r="B47" s="78" t="s">
        <v>146</v>
      </c>
      <c r="C47" s="79" t="s">
        <v>13</v>
      </c>
      <c r="D47" s="53">
        <v>85</v>
      </c>
      <c r="E47" s="33" t="s">
        <v>27</v>
      </c>
      <c r="F47" s="52">
        <v>94</v>
      </c>
      <c r="G47" s="52" t="s">
        <v>25</v>
      </c>
      <c r="H47" s="33">
        <v>55</v>
      </c>
      <c r="I47" s="33" t="s">
        <v>29</v>
      </c>
      <c r="J47" s="32">
        <v>69</v>
      </c>
      <c r="K47" s="32" t="s">
        <v>27</v>
      </c>
      <c r="L47" s="33">
        <v>78</v>
      </c>
      <c r="M47" s="33" t="s">
        <v>28</v>
      </c>
      <c r="N47" s="42">
        <f>D47+F47+H47+J47+L47</f>
        <v>381</v>
      </c>
      <c r="O47" s="30">
        <f>N47/5</f>
        <v>76.2</v>
      </c>
    </row>
    <row r="48" spans="1:15" ht="15.75" x14ac:dyDescent="0.25">
      <c r="A48" s="78">
        <v>11178229</v>
      </c>
      <c r="B48" s="78" t="s">
        <v>113</v>
      </c>
      <c r="C48" s="79" t="s">
        <v>13</v>
      </c>
      <c r="D48" s="37">
        <v>82</v>
      </c>
      <c r="E48" s="38" t="s">
        <v>27</v>
      </c>
      <c r="F48" s="39">
        <v>72</v>
      </c>
      <c r="G48" s="39" t="s">
        <v>29</v>
      </c>
      <c r="H48" s="38">
        <v>82</v>
      </c>
      <c r="I48" s="38" t="s">
        <v>26</v>
      </c>
      <c r="J48" s="40">
        <v>68</v>
      </c>
      <c r="K48" s="40" t="s">
        <v>27</v>
      </c>
      <c r="L48" s="41">
        <v>73</v>
      </c>
      <c r="M48" s="41" t="s">
        <v>29</v>
      </c>
      <c r="N48" s="42">
        <f>D48+F48+H48+J48+L48</f>
        <v>377</v>
      </c>
      <c r="O48" s="30">
        <f>N48/5</f>
        <v>75.400000000000006</v>
      </c>
    </row>
    <row r="49" spans="1:15" ht="15.75" x14ac:dyDescent="0.25">
      <c r="A49" s="78">
        <v>11178228</v>
      </c>
      <c r="B49" s="78" t="s">
        <v>112</v>
      </c>
      <c r="C49" s="79" t="s">
        <v>14</v>
      </c>
      <c r="D49" s="37">
        <v>78</v>
      </c>
      <c r="E49" s="38" t="s">
        <v>28</v>
      </c>
      <c r="F49" s="39">
        <v>76</v>
      </c>
      <c r="G49" s="39" t="s">
        <v>28</v>
      </c>
      <c r="H49" s="38">
        <v>90</v>
      </c>
      <c r="I49" s="38" t="s">
        <v>26</v>
      </c>
      <c r="J49" s="40">
        <v>56</v>
      </c>
      <c r="K49" s="40" t="s">
        <v>29</v>
      </c>
      <c r="L49" s="41">
        <v>75</v>
      </c>
      <c r="M49" s="41" t="s">
        <v>28</v>
      </c>
      <c r="N49" s="42">
        <f>D49+F49+H49+J49+L49</f>
        <v>375</v>
      </c>
      <c r="O49" s="30">
        <f>N49/5</f>
        <v>75</v>
      </c>
    </row>
    <row r="50" spans="1:15" ht="15.75" x14ac:dyDescent="0.25">
      <c r="A50" s="78">
        <v>11178240</v>
      </c>
      <c r="B50" s="78" t="s">
        <v>122</v>
      </c>
      <c r="C50" s="79" t="s">
        <v>13</v>
      </c>
      <c r="D50" s="37">
        <v>86</v>
      </c>
      <c r="E50" s="38" t="s">
        <v>26</v>
      </c>
      <c r="F50" s="39">
        <v>81</v>
      </c>
      <c r="G50" s="39" t="s">
        <v>27</v>
      </c>
      <c r="H50" s="38">
        <v>74</v>
      </c>
      <c r="I50" s="38" t="s">
        <v>27</v>
      </c>
      <c r="J50" s="40">
        <v>61</v>
      </c>
      <c r="K50" s="40" t="s">
        <v>28</v>
      </c>
      <c r="L50" s="41">
        <v>73</v>
      </c>
      <c r="M50" s="41" t="s">
        <v>29</v>
      </c>
      <c r="N50" s="42">
        <f>D50+F50+H50+J50+L50</f>
        <v>375</v>
      </c>
      <c r="O50" s="30">
        <f>N50/5</f>
        <v>75</v>
      </c>
    </row>
    <row r="51" spans="1:15" ht="15.75" x14ac:dyDescent="0.25">
      <c r="A51" s="78">
        <v>11178277</v>
      </c>
      <c r="B51" s="78" t="s">
        <v>157</v>
      </c>
      <c r="C51" s="79" t="s">
        <v>14</v>
      </c>
      <c r="D51" s="53">
        <v>71</v>
      </c>
      <c r="E51" s="33" t="s">
        <v>29</v>
      </c>
      <c r="F51" s="52">
        <v>84</v>
      </c>
      <c r="G51" s="52" t="s">
        <v>27</v>
      </c>
      <c r="H51" s="33">
        <v>78</v>
      </c>
      <c r="I51" s="33" t="s">
        <v>27</v>
      </c>
      <c r="J51" s="32">
        <v>62</v>
      </c>
      <c r="K51" s="32" t="s">
        <v>28</v>
      </c>
      <c r="L51" s="33">
        <v>79</v>
      </c>
      <c r="M51" s="33" t="s">
        <v>28</v>
      </c>
      <c r="N51" s="42">
        <f>D51+F51+H51+J51+L51</f>
        <v>374</v>
      </c>
      <c r="O51" s="30">
        <f>N51/5</f>
        <v>74.8</v>
      </c>
    </row>
    <row r="52" spans="1:15" ht="15.75" x14ac:dyDescent="0.25">
      <c r="A52" s="78">
        <v>11178266</v>
      </c>
      <c r="B52" s="78" t="s">
        <v>147</v>
      </c>
      <c r="C52" s="79" t="s">
        <v>13</v>
      </c>
      <c r="D52" s="53">
        <v>86</v>
      </c>
      <c r="E52" s="33" t="s">
        <v>26</v>
      </c>
      <c r="F52" s="52">
        <v>70</v>
      </c>
      <c r="G52" s="52" t="s">
        <v>29</v>
      </c>
      <c r="H52" s="33">
        <v>81</v>
      </c>
      <c r="I52" s="33" t="s">
        <v>26</v>
      </c>
      <c r="J52" s="32">
        <v>68</v>
      </c>
      <c r="K52" s="32" t="s">
        <v>27</v>
      </c>
      <c r="L52" s="33">
        <v>61</v>
      </c>
      <c r="M52" s="33" t="s">
        <v>30</v>
      </c>
      <c r="N52" s="42">
        <f>D52+F52+H52+J52+L52</f>
        <v>366</v>
      </c>
      <c r="O52" s="30">
        <f>N52/5</f>
        <v>73.2</v>
      </c>
    </row>
    <row r="53" spans="1:15" ht="15.75" x14ac:dyDescent="0.25">
      <c r="A53" s="78">
        <v>11178231</v>
      </c>
      <c r="B53" s="78" t="s">
        <v>114</v>
      </c>
      <c r="C53" s="79" t="s">
        <v>13</v>
      </c>
      <c r="D53" s="37">
        <v>80</v>
      </c>
      <c r="E53" s="38" t="s">
        <v>28</v>
      </c>
      <c r="F53" s="39">
        <v>82</v>
      </c>
      <c r="G53" s="39" t="s">
        <v>27</v>
      </c>
      <c r="H53" s="38">
        <v>78</v>
      </c>
      <c r="I53" s="38" t="s">
        <v>27</v>
      </c>
      <c r="J53" s="40">
        <v>53</v>
      </c>
      <c r="K53" s="40" t="s">
        <v>29</v>
      </c>
      <c r="L53" s="41">
        <v>67</v>
      </c>
      <c r="M53" s="41" t="s">
        <v>29</v>
      </c>
      <c r="N53" s="42">
        <f>D53+F53+H53+J53+L53</f>
        <v>360</v>
      </c>
      <c r="O53" s="30">
        <f>N53/5</f>
        <v>72</v>
      </c>
    </row>
    <row r="54" spans="1:15" ht="15.75" x14ac:dyDescent="0.25">
      <c r="A54" s="78">
        <v>11178264</v>
      </c>
      <c r="B54" s="78" t="s">
        <v>145</v>
      </c>
      <c r="C54" s="79" t="s">
        <v>14</v>
      </c>
      <c r="D54" s="53">
        <v>78</v>
      </c>
      <c r="E54" s="33" t="s">
        <v>28</v>
      </c>
      <c r="F54" s="52">
        <v>77</v>
      </c>
      <c r="G54" s="52" t="s">
        <v>28</v>
      </c>
      <c r="H54" s="33">
        <v>62</v>
      </c>
      <c r="I54" s="33" t="s">
        <v>28</v>
      </c>
      <c r="J54" s="32">
        <v>56</v>
      </c>
      <c r="K54" s="32" t="s">
        <v>29</v>
      </c>
      <c r="L54" s="33">
        <v>85</v>
      </c>
      <c r="M54" s="33" t="s">
        <v>27</v>
      </c>
      <c r="N54" s="42">
        <f>D54+F54+H54+J54+L54</f>
        <v>358</v>
      </c>
      <c r="O54" s="30">
        <f>N54/5</f>
        <v>71.599999999999994</v>
      </c>
    </row>
    <row r="55" spans="1:15" ht="15.75" x14ac:dyDescent="0.25">
      <c r="A55" s="78">
        <v>11178245</v>
      </c>
      <c r="B55" s="78" t="s">
        <v>127</v>
      </c>
      <c r="C55" s="79" t="s">
        <v>14</v>
      </c>
      <c r="D55" s="37">
        <v>86</v>
      </c>
      <c r="E55" s="38" t="s">
        <v>25</v>
      </c>
      <c r="F55" s="39">
        <v>81</v>
      </c>
      <c r="G55" s="39" t="s">
        <v>27</v>
      </c>
      <c r="H55" s="38">
        <v>68</v>
      </c>
      <c r="I55" s="38" t="s">
        <v>28</v>
      </c>
      <c r="J55" s="40">
        <v>61</v>
      </c>
      <c r="K55" s="40" t="s">
        <v>28</v>
      </c>
      <c r="L55" s="41">
        <v>61</v>
      </c>
      <c r="M55" s="41" t="s">
        <v>30</v>
      </c>
      <c r="N55" s="42">
        <f>D55+F55+H55+J55+L55</f>
        <v>357</v>
      </c>
      <c r="O55" s="30">
        <f>N55/5</f>
        <v>71.400000000000006</v>
      </c>
    </row>
    <row r="56" spans="1:15" ht="15.75" x14ac:dyDescent="0.25">
      <c r="A56" s="78">
        <v>11178259</v>
      </c>
      <c r="B56" s="78" t="s">
        <v>141</v>
      </c>
      <c r="C56" s="79" t="s">
        <v>13</v>
      </c>
      <c r="D56" s="50">
        <v>86</v>
      </c>
      <c r="E56" s="43" t="s">
        <v>26</v>
      </c>
      <c r="F56" s="51">
        <v>88</v>
      </c>
      <c r="G56" s="51" t="s">
        <v>26</v>
      </c>
      <c r="H56" s="33">
        <v>76</v>
      </c>
      <c r="I56" s="33" t="s">
        <v>27</v>
      </c>
      <c r="J56" s="32">
        <v>52</v>
      </c>
      <c r="K56" s="32" t="s">
        <v>29</v>
      </c>
      <c r="L56" s="33">
        <v>55</v>
      </c>
      <c r="M56" s="33" t="s">
        <v>31</v>
      </c>
      <c r="N56" s="42">
        <f>D56+F56+H56+J56+L56</f>
        <v>357</v>
      </c>
      <c r="O56" s="30">
        <f>N56/5</f>
        <v>71.400000000000006</v>
      </c>
    </row>
    <row r="57" spans="1:15" ht="15.75" x14ac:dyDescent="0.25">
      <c r="A57" s="78">
        <v>11178269</v>
      </c>
      <c r="B57" s="78" t="s">
        <v>150</v>
      </c>
      <c r="C57" s="79" t="s">
        <v>14</v>
      </c>
      <c r="D57" s="53">
        <v>81</v>
      </c>
      <c r="E57" s="33" t="s">
        <v>27</v>
      </c>
      <c r="F57" s="52">
        <v>75</v>
      </c>
      <c r="G57" s="52" t="s">
        <v>28</v>
      </c>
      <c r="H57" s="33">
        <v>67</v>
      </c>
      <c r="I57" s="33" t="s">
        <v>28</v>
      </c>
      <c r="J57" s="32">
        <v>63</v>
      </c>
      <c r="K57" s="32" t="s">
        <v>28</v>
      </c>
      <c r="L57" s="33">
        <v>71</v>
      </c>
      <c r="M57" s="33" t="s">
        <v>29</v>
      </c>
      <c r="N57" s="42">
        <f>D57+F57+H57+J57+L57</f>
        <v>357</v>
      </c>
      <c r="O57" s="30">
        <f>N57/5</f>
        <v>71.400000000000006</v>
      </c>
    </row>
    <row r="58" spans="1:15" ht="15.75" x14ac:dyDescent="0.25">
      <c r="A58" s="78">
        <v>11178292</v>
      </c>
      <c r="B58" s="78" t="s">
        <v>172</v>
      </c>
      <c r="C58" s="79" t="s">
        <v>14</v>
      </c>
      <c r="D58" s="53">
        <v>83</v>
      </c>
      <c r="E58" s="33" t="s">
        <v>27</v>
      </c>
      <c r="F58" s="52">
        <v>78</v>
      </c>
      <c r="G58" s="52" t="s">
        <v>28</v>
      </c>
      <c r="H58" s="33">
        <v>62</v>
      </c>
      <c r="I58" s="33" t="s">
        <v>28</v>
      </c>
      <c r="J58" s="32">
        <v>62</v>
      </c>
      <c r="K58" s="32" t="s">
        <v>28</v>
      </c>
      <c r="L58" s="33">
        <v>72</v>
      </c>
      <c r="M58" s="33" t="s">
        <v>29</v>
      </c>
      <c r="N58" s="42">
        <f>D58+F58+H58+J58+L58</f>
        <v>357</v>
      </c>
      <c r="O58" s="30">
        <f>N58/5</f>
        <v>71.400000000000006</v>
      </c>
    </row>
    <row r="59" spans="1:15" ht="15.75" x14ac:dyDescent="0.25">
      <c r="A59" s="78">
        <v>11178294</v>
      </c>
      <c r="B59" s="78" t="s">
        <v>174</v>
      </c>
      <c r="C59" s="79" t="s">
        <v>13</v>
      </c>
      <c r="D59" s="53">
        <v>83</v>
      </c>
      <c r="E59" s="33" t="s">
        <v>27</v>
      </c>
      <c r="F59" s="52">
        <v>79</v>
      </c>
      <c r="G59" s="52" t="s">
        <v>28</v>
      </c>
      <c r="H59" s="33">
        <v>71</v>
      </c>
      <c r="I59" s="33" t="s">
        <v>27</v>
      </c>
      <c r="J59" s="32">
        <v>57</v>
      </c>
      <c r="K59" s="32" t="s">
        <v>28</v>
      </c>
      <c r="L59" s="33">
        <v>63</v>
      </c>
      <c r="M59" s="33" t="s">
        <v>30</v>
      </c>
      <c r="N59" s="42">
        <f>D59+F59+H59+J59+L59</f>
        <v>353</v>
      </c>
      <c r="O59" s="30">
        <f>N59/5</f>
        <v>70.599999999999994</v>
      </c>
    </row>
    <row r="60" spans="1:15" ht="15.75" x14ac:dyDescent="0.25">
      <c r="A60" s="78">
        <v>11178280</v>
      </c>
      <c r="B60" s="78" t="s">
        <v>160</v>
      </c>
      <c r="C60" s="79" t="s">
        <v>13</v>
      </c>
      <c r="D60" s="53">
        <v>81</v>
      </c>
      <c r="E60" s="33" t="s">
        <v>27</v>
      </c>
      <c r="F60" s="52">
        <v>82</v>
      </c>
      <c r="G60" s="52" t="s">
        <v>27</v>
      </c>
      <c r="H60" s="33">
        <v>63</v>
      </c>
      <c r="I60" s="33" t="s">
        <v>28</v>
      </c>
      <c r="J60" s="32">
        <v>58</v>
      </c>
      <c r="K60" s="32" t="s">
        <v>28</v>
      </c>
      <c r="L60" s="33">
        <v>60</v>
      </c>
      <c r="M60" s="33" t="s">
        <v>30</v>
      </c>
      <c r="N60" s="42">
        <f>D60+F60+H60+J60+L60</f>
        <v>344</v>
      </c>
      <c r="O60" s="30">
        <f>N60/5</f>
        <v>68.8</v>
      </c>
    </row>
    <row r="61" spans="1:15" ht="15.75" x14ac:dyDescent="0.25">
      <c r="A61" s="78">
        <v>11178296</v>
      </c>
      <c r="B61" s="78" t="s">
        <v>176</v>
      </c>
      <c r="C61" s="79" t="s">
        <v>14</v>
      </c>
      <c r="D61" s="53">
        <v>81</v>
      </c>
      <c r="E61" s="33" t="s">
        <v>27</v>
      </c>
      <c r="F61" s="52">
        <v>86</v>
      </c>
      <c r="G61" s="52" t="s">
        <v>26</v>
      </c>
      <c r="H61" s="33">
        <v>62</v>
      </c>
      <c r="I61" s="33" t="s">
        <v>28</v>
      </c>
      <c r="J61" s="32">
        <v>53</v>
      </c>
      <c r="K61" s="32" t="s">
        <v>29</v>
      </c>
      <c r="L61" s="33">
        <v>62</v>
      </c>
      <c r="M61" s="33" t="s">
        <v>30</v>
      </c>
      <c r="N61" s="42">
        <f>D61+F61+H61+J61+L61</f>
        <v>344</v>
      </c>
      <c r="O61" s="30">
        <f>N61/5</f>
        <v>68.8</v>
      </c>
    </row>
    <row r="62" spans="1:15" ht="15.75" x14ac:dyDescent="0.25">
      <c r="A62" s="78">
        <v>11178293</v>
      </c>
      <c r="B62" s="78" t="s">
        <v>173</v>
      </c>
      <c r="C62" s="79" t="s">
        <v>13</v>
      </c>
      <c r="D62" s="53">
        <v>83</v>
      </c>
      <c r="E62" s="33" t="s">
        <v>27</v>
      </c>
      <c r="F62" s="52">
        <v>79</v>
      </c>
      <c r="G62" s="52" t="s">
        <v>28</v>
      </c>
      <c r="H62" s="33">
        <v>69</v>
      </c>
      <c r="I62" s="33" t="s">
        <v>28</v>
      </c>
      <c r="J62" s="32">
        <v>59</v>
      </c>
      <c r="K62" s="32" t="s">
        <v>28</v>
      </c>
      <c r="L62" s="33">
        <v>53</v>
      </c>
      <c r="M62" s="33" t="s">
        <v>31</v>
      </c>
      <c r="N62" s="42">
        <f>D62+F62+H62+J62+L62</f>
        <v>343</v>
      </c>
      <c r="O62" s="30">
        <f>N62/5</f>
        <v>68.599999999999994</v>
      </c>
    </row>
    <row r="63" spans="1:15" ht="15.75" x14ac:dyDescent="0.25">
      <c r="A63" s="78">
        <v>11178303</v>
      </c>
      <c r="B63" s="78" t="s">
        <v>183</v>
      </c>
      <c r="C63" s="79" t="s">
        <v>14</v>
      </c>
      <c r="D63" s="53">
        <v>57</v>
      </c>
      <c r="E63" s="33" t="s">
        <v>31</v>
      </c>
      <c r="F63" s="52">
        <v>74</v>
      </c>
      <c r="G63" s="52" t="s">
        <v>28</v>
      </c>
      <c r="H63" s="33">
        <v>65</v>
      </c>
      <c r="I63" s="33" t="s">
        <v>28</v>
      </c>
      <c r="J63" s="32">
        <v>49</v>
      </c>
      <c r="K63" s="32" t="s">
        <v>29</v>
      </c>
      <c r="L63" s="33">
        <v>94</v>
      </c>
      <c r="M63" s="33" t="s">
        <v>26</v>
      </c>
      <c r="N63" s="42">
        <f>D63+F63+H63+J63+L63</f>
        <v>339</v>
      </c>
      <c r="O63" s="30">
        <f>N63/5</f>
        <v>67.8</v>
      </c>
    </row>
    <row r="64" spans="1:15" ht="15.75" x14ac:dyDescent="0.25">
      <c r="A64" s="78">
        <v>11178304</v>
      </c>
      <c r="B64" s="78" t="s">
        <v>184</v>
      </c>
      <c r="C64" s="79" t="s">
        <v>14</v>
      </c>
      <c r="D64" s="53">
        <v>65</v>
      </c>
      <c r="E64" s="33" t="s">
        <v>30</v>
      </c>
      <c r="F64" s="52">
        <v>66</v>
      </c>
      <c r="G64" s="52" t="s">
        <v>30</v>
      </c>
      <c r="H64" s="33">
        <v>75</v>
      </c>
      <c r="I64" s="33" t="s">
        <v>27</v>
      </c>
      <c r="J64" s="32">
        <v>64</v>
      </c>
      <c r="K64" s="32" t="s">
        <v>28</v>
      </c>
      <c r="L64" s="33">
        <v>68</v>
      </c>
      <c r="M64" s="33" t="s">
        <v>29</v>
      </c>
      <c r="N64" s="42">
        <f>D64+F64+H64+J64+L64</f>
        <v>338</v>
      </c>
      <c r="O64" s="30">
        <f>N64/5</f>
        <v>67.599999999999994</v>
      </c>
    </row>
    <row r="65" spans="1:15" ht="15.75" x14ac:dyDescent="0.25">
      <c r="A65" s="78">
        <v>11178295</v>
      </c>
      <c r="B65" s="78" t="s">
        <v>175</v>
      </c>
      <c r="C65" s="79" t="s">
        <v>14</v>
      </c>
      <c r="D65" s="53">
        <v>80</v>
      </c>
      <c r="E65" s="33" t="s">
        <v>28</v>
      </c>
      <c r="F65" s="52">
        <v>81</v>
      </c>
      <c r="G65" s="52" t="s">
        <v>27</v>
      </c>
      <c r="H65" s="33">
        <v>66</v>
      </c>
      <c r="I65" s="33" t="s">
        <v>28</v>
      </c>
      <c r="J65" s="32">
        <v>45</v>
      </c>
      <c r="K65" s="32" t="s">
        <v>30</v>
      </c>
      <c r="L65" s="33">
        <v>61</v>
      </c>
      <c r="M65" s="33" t="s">
        <v>30</v>
      </c>
      <c r="N65" s="42">
        <f>D65+F65+H65+J65+L65</f>
        <v>333</v>
      </c>
      <c r="O65" s="30">
        <f>N65/5</f>
        <v>66.599999999999994</v>
      </c>
    </row>
    <row r="66" spans="1:15" ht="15.75" x14ac:dyDescent="0.25">
      <c r="A66" s="78">
        <v>11178260</v>
      </c>
      <c r="B66" s="78" t="s">
        <v>141</v>
      </c>
      <c r="C66" s="79" t="s">
        <v>13</v>
      </c>
      <c r="D66" s="50">
        <v>79</v>
      </c>
      <c r="E66" s="43" t="s">
        <v>28</v>
      </c>
      <c r="F66" s="51">
        <v>75</v>
      </c>
      <c r="G66" s="51" t="s">
        <v>28</v>
      </c>
      <c r="H66" s="43">
        <v>57</v>
      </c>
      <c r="I66" s="43" t="s">
        <v>29</v>
      </c>
      <c r="J66" s="32">
        <v>50</v>
      </c>
      <c r="K66" s="32" t="s">
        <v>29</v>
      </c>
      <c r="L66" s="33">
        <v>71</v>
      </c>
      <c r="M66" s="33" t="s">
        <v>29</v>
      </c>
      <c r="N66" s="42">
        <f>D66+F66+H66+J66+L66</f>
        <v>332</v>
      </c>
      <c r="O66" s="30">
        <f>N66/5</f>
        <v>66.400000000000006</v>
      </c>
    </row>
    <row r="67" spans="1:15" ht="15.75" x14ac:dyDescent="0.25">
      <c r="A67" s="78">
        <v>11178271</v>
      </c>
      <c r="B67" s="78" t="s">
        <v>152</v>
      </c>
      <c r="C67" s="79" t="s">
        <v>13</v>
      </c>
      <c r="D67" s="53">
        <v>77</v>
      </c>
      <c r="E67" s="33" t="s">
        <v>28</v>
      </c>
      <c r="F67" s="52">
        <v>87</v>
      </c>
      <c r="G67" s="52" t="s">
        <v>26</v>
      </c>
      <c r="H67" s="33">
        <v>56</v>
      </c>
      <c r="I67" s="33" t="s">
        <v>29</v>
      </c>
      <c r="J67" s="32">
        <v>49</v>
      </c>
      <c r="K67" s="32" t="s">
        <v>29</v>
      </c>
      <c r="L67" s="33">
        <v>63</v>
      </c>
      <c r="M67" s="33" t="s">
        <v>30</v>
      </c>
      <c r="N67" s="42">
        <f>D67+F67+H67+J67+L67</f>
        <v>332</v>
      </c>
      <c r="O67" s="30">
        <f>N67/5</f>
        <v>66.400000000000006</v>
      </c>
    </row>
    <row r="68" spans="1:15" ht="15.75" x14ac:dyDescent="0.25">
      <c r="A68" s="78">
        <v>11178254</v>
      </c>
      <c r="B68" s="78" t="s">
        <v>136</v>
      </c>
      <c r="C68" s="79" t="s">
        <v>13</v>
      </c>
      <c r="D68" s="44">
        <v>76</v>
      </c>
      <c r="E68" s="45" t="s">
        <v>28</v>
      </c>
      <c r="F68" s="46">
        <v>76</v>
      </c>
      <c r="G68" s="46" t="s">
        <v>28</v>
      </c>
      <c r="H68" s="45">
        <v>54</v>
      </c>
      <c r="I68" s="45" t="s">
        <v>29</v>
      </c>
      <c r="J68" s="47">
        <v>60</v>
      </c>
      <c r="K68" s="47" t="s">
        <v>28</v>
      </c>
      <c r="L68" s="48">
        <v>63</v>
      </c>
      <c r="M68" s="48" t="s">
        <v>30</v>
      </c>
      <c r="N68" s="42">
        <f>D68+F68+H68+J68+L68</f>
        <v>329</v>
      </c>
      <c r="O68" s="30">
        <f>N68/5</f>
        <v>65.8</v>
      </c>
    </row>
    <row r="69" spans="1:15" ht="15.75" x14ac:dyDescent="0.25">
      <c r="A69" s="78">
        <v>11178273</v>
      </c>
      <c r="B69" s="78" t="s">
        <v>154</v>
      </c>
      <c r="C69" s="79" t="s">
        <v>13</v>
      </c>
      <c r="D69" s="53">
        <v>67</v>
      </c>
      <c r="E69" s="33" t="s">
        <v>30</v>
      </c>
      <c r="F69" s="52">
        <v>62</v>
      </c>
      <c r="G69" s="52" t="s">
        <v>30</v>
      </c>
      <c r="H69" s="33">
        <v>92</v>
      </c>
      <c r="I69" s="33" t="s">
        <v>25</v>
      </c>
      <c r="J69" s="32">
        <v>48</v>
      </c>
      <c r="K69" s="32" t="s">
        <v>30</v>
      </c>
      <c r="L69" s="33">
        <v>60</v>
      </c>
      <c r="M69" s="33" t="s">
        <v>30</v>
      </c>
      <c r="N69" s="42">
        <f>D69+F69+H69+J69+L69</f>
        <v>329</v>
      </c>
      <c r="O69" s="30">
        <f>N69/5</f>
        <v>65.8</v>
      </c>
    </row>
    <row r="70" spans="1:15" ht="15.75" x14ac:dyDescent="0.25">
      <c r="A70" s="78">
        <v>11178238</v>
      </c>
      <c r="B70" s="78" t="s">
        <v>120</v>
      </c>
      <c r="C70" s="79" t="s">
        <v>13</v>
      </c>
      <c r="D70" s="37">
        <v>69</v>
      </c>
      <c r="E70" s="38" t="s">
        <v>29</v>
      </c>
      <c r="F70" s="39">
        <v>78</v>
      </c>
      <c r="G70" s="39" t="s">
        <v>28</v>
      </c>
      <c r="H70" s="38">
        <v>63</v>
      </c>
      <c r="I70" s="38" t="s">
        <v>28</v>
      </c>
      <c r="J70" s="40">
        <v>47</v>
      </c>
      <c r="K70" s="40" t="s">
        <v>30</v>
      </c>
      <c r="L70" s="41">
        <v>71</v>
      </c>
      <c r="M70" s="41" t="s">
        <v>29</v>
      </c>
      <c r="N70" s="42">
        <f>D70+F70+H70+J70+L70</f>
        <v>328</v>
      </c>
      <c r="O70" s="30">
        <f>N70/5</f>
        <v>65.599999999999994</v>
      </c>
    </row>
    <row r="71" spans="1:15" ht="15.75" x14ac:dyDescent="0.25">
      <c r="A71" s="78">
        <v>11178263</v>
      </c>
      <c r="B71" s="78" t="s">
        <v>144</v>
      </c>
      <c r="C71" s="79" t="s">
        <v>14</v>
      </c>
      <c r="D71" s="53">
        <v>86</v>
      </c>
      <c r="E71" s="33" t="s">
        <v>26</v>
      </c>
      <c r="F71" s="52">
        <v>57</v>
      </c>
      <c r="G71" s="52" t="s">
        <v>31</v>
      </c>
      <c r="H71" s="33">
        <v>73</v>
      </c>
      <c r="I71" s="33" t="s">
        <v>27</v>
      </c>
      <c r="J71" s="32">
        <v>49</v>
      </c>
      <c r="K71" s="32" t="s">
        <v>29</v>
      </c>
      <c r="L71" s="33">
        <v>57</v>
      </c>
      <c r="M71" s="33" t="s">
        <v>31</v>
      </c>
      <c r="N71" s="42">
        <f>D71+F71+H71+J71+L71</f>
        <v>322</v>
      </c>
      <c r="O71" s="30">
        <f>N71/5</f>
        <v>64.400000000000006</v>
      </c>
    </row>
    <row r="72" spans="1:15" ht="15.75" x14ac:dyDescent="0.25">
      <c r="A72" s="78">
        <v>11178284</v>
      </c>
      <c r="B72" s="78" t="s">
        <v>164</v>
      </c>
      <c r="C72" s="79" t="s">
        <v>13</v>
      </c>
      <c r="D72" s="53">
        <v>80</v>
      </c>
      <c r="E72" s="33" t="s">
        <v>28</v>
      </c>
      <c r="F72" s="52">
        <v>83</v>
      </c>
      <c r="G72" s="52" t="s">
        <v>27</v>
      </c>
      <c r="H72" s="33">
        <v>64</v>
      </c>
      <c r="I72" s="33" t="s">
        <v>28</v>
      </c>
      <c r="J72" s="32">
        <v>44</v>
      </c>
      <c r="K72" s="32" t="s">
        <v>29</v>
      </c>
      <c r="L72" s="33">
        <v>51</v>
      </c>
      <c r="M72" s="33" t="s">
        <v>30</v>
      </c>
      <c r="N72" s="42">
        <f>D72+F72+H72+J72+L72</f>
        <v>322</v>
      </c>
      <c r="O72" s="30">
        <f>N72/5</f>
        <v>64.400000000000006</v>
      </c>
    </row>
    <row r="73" spans="1:15" ht="15.75" x14ac:dyDescent="0.25">
      <c r="A73" s="78">
        <v>11178256</v>
      </c>
      <c r="B73" s="78" t="s">
        <v>138</v>
      </c>
      <c r="C73" s="79" t="s">
        <v>14</v>
      </c>
      <c r="D73" s="44">
        <v>65</v>
      </c>
      <c r="E73" s="45" t="s">
        <v>30</v>
      </c>
      <c r="F73" s="39">
        <v>82</v>
      </c>
      <c r="G73" s="39" t="s">
        <v>27</v>
      </c>
      <c r="H73" s="45">
        <v>69</v>
      </c>
      <c r="I73" s="45" t="s">
        <v>28</v>
      </c>
      <c r="J73" s="47">
        <v>40</v>
      </c>
      <c r="K73" s="47" t="s">
        <v>31</v>
      </c>
      <c r="L73" s="48">
        <v>65</v>
      </c>
      <c r="M73" s="48" t="s">
        <v>30</v>
      </c>
      <c r="N73" s="42">
        <f>D73+F73+H73+J73+L73</f>
        <v>321</v>
      </c>
      <c r="O73" s="30">
        <f>N73/5</f>
        <v>64.2</v>
      </c>
    </row>
    <row r="74" spans="1:15" ht="15.75" x14ac:dyDescent="0.25">
      <c r="A74" s="78">
        <v>11178309</v>
      </c>
      <c r="B74" s="78" t="s">
        <v>189</v>
      </c>
      <c r="C74" s="79" t="s">
        <v>14</v>
      </c>
      <c r="D74" s="53">
        <v>71</v>
      </c>
      <c r="E74" s="33" t="s">
        <v>29</v>
      </c>
      <c r="F74" s="52">
        <v>69</v>
      </c>
      <c r="G74" s="52" t="s">
        <v>29</v>
      </c>
      <c r="H74" s="33">
        <v>40</v>
      </c>
      <c r="I74" s="33" t="s">
        <v>31</v>
      </c>
      <c r="J74" s="32">
        <v>55</v>
      </c>
      <c r="K74" s="32" t="s">
        <v>29</v>
      </c>
      <c r="L74" s="33">
        <v>82</v>
      </c>
      <c r="M74" s="33" t="s">
        <v>27</v>
      </c>
      <c r="N74" s="42">
        <f>D74+F74+H74+J74+L74</f>
        <v>317</v>
      </c>
      <c r="O74" s="30">
        <f>N74/5</f>
        <v>63.4</v>
      </c>
    </row>
    <row r="75" spans="1:15" ht="15.75" x14ac:dyDescent="0.25">
      <c r="A75" s="78">
        <v>11178246</v>
      </c>
      <c r="B75" s="78" t="s">
        <v>128</v>
      </c>
      <c r="C75" s="79" t="s">
        <v>14</v>
      </c>
      <c r="D75" s="44">
        <v>78</v>
      </c>
      <c r="E75" s="45" t="s">
        <v>28</v>
      </c>
      <c r="F75" s="46">
        <v>81</v>
      </c>
      <c r="G75" s="46" t="s">
        <v>27</v>
      </c>
      <c r="H75" s="38">
        <v>58</v>
      </c>
      <c r="I75" s="38" t="s">
        <v>29</v>
      </c>
      <c r="J75" s="47">
        <v>46</v>
      </c>
      <c r="K75" s="47" t="s">
        <v>30</v>
      </c>
      <c r="L75" s="48">
        <v>51</v>
      </c>
      <c r="M75" s="48" t="s">
        <v>31</v>
      </c>
      <c r="N75" s="42">
        <f>D75+F75+H75+J75+L75</f>
        <v>314</v>
      </c>
      <c r="O75" s="30">
        <f>N75/5</f>
        <v>62.8</v>
      </c>
    </row>
    <row r="76" spans="1:15" ht="15.75" x14ac:dyDescent="0.25">
      <c r="A76" s="78">
        <v>11178255</v>
      </c>
      <c r="B76" s="78" t="s">
        <v>137</v>
      </c>
      <c r="C76" s="79" t="s">
        <v>14</v>
      </c>
      <c r="D76" s="37">
        <v>71</v>
      </c>
      <c r="E76" s="38" t="s">
        <v>29</v>
      </c>
      <c r="F76" s="39">
        <v>72</v>
      </c>
      <c r="G76" s="39" t="s">
        <v>29</v>
      </c>
      <c r="H76" s="38">
        <v>50</v>
      </c>
      <c r="I76" s="38" t="s">
        <v>30</v>
      </c>
      <c r="J76" s="40">
        <v>54</v>
      </c>
      <c r="K76" s="40" t="s">
        <v>29</v>
      </c>
      <c r="L76" s="41">
        <v>66</v>
      </c>
      <c r="M76" s="41" t="s">
        <v>30</v>
      </c>
      <c r="N76" s="42">
        <f>D76+F76+H76+J76+L76</f>
        <v>313</v>
      </c>
      <c r="O76" s="30">
        <f>N76/5</f>
        <v>62.6</v>
      </c>
    </row>
    <row r="77" spans="1:15" ht="15.75" x14ac:dyDescent="0.25">
      <c r="A77" s="78">
        <v>11178257</v>
      </c>
      <c r="B77" s="78" t="s">
        <v>139</v>
      </c>
      <c r="C77" s="79" t="s">
        <v>14</v>
      </c>
      <c r="D77" s="37">
        <v>84</v>
      </c>
      <c r="E77" s="38" t="s">
        <v>27</v>
      </c>
      <c r="F77" s="39">
        <v>67</v>
      </c>
      <c r="G77" s="39" t="s">
        <v>30</v>
      </c>
      <c r="H77" s="38">
        <v>52</v>
      </c>
      <c r="I77" s="38" t="s">
        <v>29</v>
      </c>
      <c r="J77" s="40">
        <v>50</v>
      </c>
      <c r="K77" s="40" t="s">
        <v>29</v>
      </c>
      <c r="L77" s="41">
        <v>60</v>
      </c>
      <c r="M77" s="41" t="s">
        <v>30</v>
      </c>
      <c r="N77" s="42">
        <f>D77+F77+H77+J77+L77</f>
        <v>313</v>
      </c>
      <c r="O77" s="30">
        <f>N77/5</f>
        <v>62.6</v>
      </c>
    </row>
    <row r="78" spans="1:15" ht="15.75" x14ac:dyDescent="0.25">
      <c r="A78" s="78">
        <v>11178302</v>
      </c>
      <c r="B78" s="78" t="s">
        <v>182</v>
      </c>
      <c r="C78" s="79" t="s">
        <v>13</v>
      </c>
      <c r="D78" s="50">
        <v>46</v>
      </c>
      <c r="E78" s="43" t="s">
        <v>28</v>
      </c>
      <c r="F78" s="51">
        <v>74</v>
      </c>
      <c r="G78" s="51" t="s">
        <v>28</v>
      </c>
      <c r="H78" s="33">
        <v>57</v>
      </c>
      <c r="I78" s="33" t="s">
        <v>29</v>
      </c>
      <c r="J78" s="32">
        <v>50</v>
      </c>
      <c r="K78" s="32" t="s">
        <v>29</v>
      </c>
      <c r="L78" s="33">
        <v>86</v>
      </c>
      <c r="M78" s="33" t="s">
        <v>27</v>
      </c>
      <c r="N78" s="42">
        <f>D78+F78+H78+J78+L78</f>
        <v>313</v>
      </c>
      <c r="O78" s="30">
        <f>N78/5</f>
        <v>62.6</v>
      </c>
    </row>
    <row r="79" spans="1:15" ht="15.75" x14ac:dyDescent="0.25">
      <c r="A79" s="78">
        <v>11178249</v>
      </c>
      <c r="B79" s="78" t="s">
        <v>131</v>
      </c>
      <c r="C79" s="79" t="s">
        <v>13</v>
      </c>
      <c r="D79" s="37">
        <v>70</v>
      </c>
      <c r="E79" s="38" t="s">
        <v>29</v>
      </c>
      <c r="F79" s="39">
        <v>75</v>
      </c>
      <c r="G79" s="39" t="s">
        <v>28</v>
      </c>
      <c r="H79" s="38">
        <v>54</v>
      </c>
      <c r="I79" s="38" t="s">
        <v>29</v>
      </c>
      <c r="J79" s="40">
        <v>53</v>
      </c>
      <c r="K79" s="40" t="s">
        <v>29</v>
      </c>
      <c r="L79" s="41">
        <v>56</v>
      </c>
      <c r="M79" s="41" t="s">
        <v>31</v>
      </c>
      <c r="N79" s="42">
        <f>D79+F79+H79+J79+L79</f>
        <v>308</v>
      </c>
      <c r="O79" s="30">
        <f>N79/5</f>
        <v>61.6</v>
      </c>
    </row>
    <row r="80" spans="1:15" ht="15.75" x14ac:dyDescent="0.25">
      <c r="A80" s="78">
        <v>11178298</v>
      </c>
      <c r="B80" s="78" t="s">
        <v>178</v>
      </c>
      <c r="C80" s="79" t="s">
        <v>13</v>
      </c>
      <c r="D80" s="53">
        <v>78</v>
      </c>
      <c r="E80" s="33" t="s">
        <v>28</v>
      </c>
      <c r="F80" s="52">
        <v>67</v>
      </c>
      <c r="G80" s="52" t="s">
        <v>30</v>
      </c>
      <c r="H80" s="33">
        <v>47</v>
      </c>
      <c r="I80" s="33" t="s">
        <v>30</v>
      </c>
      <c r="J80" s="32">
        <v>52</v>
      </c>
      <c r="K80" s="32" t="s">
        <v>29</v>
      </c>
      <c r="L80" s="33">
        <v>57</v>
      </c>
      <c r="M80" s="33" t="s">
        <v>31</v>
      </c>
      <c r="N80" s="42">
        <f>D80+F80+H80+J80+L80</f>
        <v>301</v>
      </c>
      <c r="O80" s="30">
        <f>N80/5</f>
        <v>60.2</v>
      </c>
    </row>
    <row r="81" spans="1:15" ht="15.75" x14ac:dyDescent="0.25">
      <c r="A81" s="78">
        <v>11178283</v>
      </c>
      <c r="B81" s="78" t="s">
        <v>163</v>
      </c>
      <c r="C81" s="79" t="s">
        <v>14</v>
      </c>
      <c r="D81" s="53">
        <v>65</v>
      </c>
      <c r="E81" s="33" t="s">
        <v>30</v>
      </c>
      <c r="F81" s="52">
        <v>75</v>
      </c>
      <c r="G81" s="52" t="s">
        <v>28</v>
      </c>
      <c r="H81" s="33">
        <v>43</v>
      </c>
      <c r="I81" s="33" t="s">
        <v>30</v>
      </c>
      <c r="J81" s="32">
        <v>53</v>
      </c>
      <c r="K81" s="32" t="s">
        <v>29</v>
      </c>
      <c r="L81" s="33">
        <v>64</v>
      </c>
      <c r="M81" s="33" t="s">
        <v>30</v>
      </c>
      <c r="N81" s="42">
        <f>D81+F81+H81+J81+L81</f>
        <v>300</v>
      </c>
      <c r="O81" s="30">
        <f>N81/5</f>
        <v>60</v>
      </c>
    </row>
    <row r="82" spans="1:15" ht="15.75" x14ac:dyDescent="0.25">
      <c r="A82" s="78">
        <v>11178285</v>
      </c>
      <c r="B82" s="78" t="s">
        <v>165</v>
      </c>
      <c r="C82" s="79" t="s">
        <v>13</v>
      </c>
      <c r="D82" s="53">
        <v>70</v>
      </c>
      <c r="E82" s="33" t="s">
        <v>29</v>
      </c>
      <c r="F82" s="52">
        <v>72</v>
      </c>
      <c r="G82" s="52" t="s">
        <v>29</v>
      </c>
      <c r="H82" s="33">
        <v>53</v>
      </c>
      <c r="I82" s="33" t="s">
        <v>29</v>
      </c>
      <c r="J82" s="32">
        <v>33</v>
      </c>
      <c r="K82" s="32" t="s">
        <v>32</v>
      </c>
      <c r="L82" s="33">
        <v>64</v>
      </c>
      <c r="M82" s="33" t="s">
        <v>30</v>
      </c>
      <c r="N82" s="42">
        <f>D82+F82+H82+J82+L82</f>
        <v>292</v>
      </c>
      <c r="O82" s="30">
        <f>N82/5</f>
        <v>58.4</v>
      </c>
    </row>
    <row r="83" spans="1:15" ht="15.75" x14ac:dyDescent="0.25">
      <c r="A83" s="78">
        <v>11178243</v>
      </c>
      <c r="B83" s="78" t="s">
        <v>125</v>
      </c>
      <c r="C83" s="79" t="s">
        <v>14</v>
      </c>
      <c r="D83" s="37">
        <v>68</v>
      </c>
      <c r="E83" s="38" t="s">
        <v>30</v>
      </c>
      <c r="F83" s="39">
        <v>70</v>
      </c>
      <c r="G83" s="39" t="s">
        <v>29</v>
      </c>
      <c r="H83" s="38">
        <v>48</v>
      </c>
      <c r="I83" s="38" t="s">
        <v>30</v>
      </c>
      <c r="J83" s="40">
        <v>52</v>
      </c>
      <c r="K83" s="40" t="s">
        <v>29</v>
      </c>
      <c r="L83" s="41">
        <v>51</v>
      </c>
      <c r="M83" s="41" t="s">
        <v>31</v>
      </c>
      <c r="N83" s="42">
        <f>D83+F83+H83+J83+L83</f>
        <v>289</v>
      </c>
      <c r="O83" s="30">
        <f>N83/5</f>
        <v>57.8</v>
      </c>
    </row>
    <row r="84" spans="1:15" ht="15.75" x14ac:dyDescent="0.25">
      <c r="A84" s="78">
        <v>11178288</v>
      </c>
      <c r="B84" s="78" t="s">
        <v>168</v>
      </c>
      <c r="C84" s="79" t="s">
        <v>13</v>
      </c>
      <c r="D84" s="53">
        <v>63</v>
      </c>
      <c r="E84" s="33" t="s">
        <v>30</v>
      </c>
      <c r="F84" s="52">
        <v>81</v>
      </c>
      <c r="G84" s="52" t="s">
        <v>27</v>
      </c>
      <c r="H84" s="33">
        <v>55</v>
      </c>
      <c r="I84" s="33" t="s">
        <v>29</v>
      </c>
      <c r="J84" s="32">
        <v>35</v>
      </c>
      <c r="K84" s="32" t="s">
        <v>31</v>
      </c>
      <c r="L84" s="33">
        <v>54</v>
      </c>
      <c r="M84" s="33" t="s">
        <v>31</v>
      </c>
      <c r="N84" s="42">
        <f>D84+F84+H84+J84+L84</f>
        <v>288</v>
      </c>
      <c r="O84" s="30">
        <f>N84/5</f>
        <v>57.6</v>
      </c>
    </row>
    <row r="85" spans="1:15" ht="15.75" x14ac:dyDescent="0.25">
      <c r="A85" s="78">
        <v>11178299</v>
      </c>
      <c r="B85" s="78" t="s">
        <v>179</v>
      </c>
      <c r="C85" s="79" t="s">
        <v>13</v>
      </c>
      <c r="D85" s="50">
        <v>87</v>
      </c>
      <c r="E85" s="43" t="s">
        <v>26</v>
      </c>
      <c r="F85" s="51">
        <v>74</v>
      </c>
      <c r="G85" s="51" t="s">
        <v>28</v>
      </c>
      <c r="H85" s="33">
        <v>37</v>
      </c>
      <c r="I85" s="33" t="s">
        <v>31</v>
      </c>
      <c r="J85" s="52">
        <v>35</v>
      </c>
      <c r="K85" s="52" t="s">
        <v>31</v>
      </c>
      <c r="L85" s="33">
        <v>51</v>
      </c>
      <c r="M85" s="33" t="s">
        <v>31</v>
      </c>
      <c r="N85" s="42">
        <f>D85+F85+H85+J85+L85</f>
        <v>284</v>
      </c>
      <c r="O85" s="30">
        <f>N85/5</f>
        <v>56.8</v>
      </c>
    </row>
    <row r="86" spans="1:15" ht="15.75" x14ac:dyDescent="0.25">
      <c r="A86" s="78">
        <v>11178244</v>
      </c>
      <c r="B86" s="78" t="s">
        <v>126</v>
      </c>
      <c r="C86" s="79" t="s">
        <v>14</v>
      </c>
      <c r="D86" s="37">
        <v>59</v>
      </c>
      <c r="E86" s="38" t="s">
        <v>31</v>
      </c>
      <c r="F86" s="39">
        <v>62</v>
      </c>
      <c r="G86" s="39" t="s">
        <v>30</v>
      </c>
      <c r="H86" s="38">
        <v>52</v>
      </c>
      <c r="I86" s="38" t="s">
        <v>29</v>
      </c>
      <c r="J86" s="40">
        <v>46</v>
      </c>
      <c r="K86" s="40" t="s">
        <v>30</v>
      </c>
      <c r="L86" s="41">
        <v>63</v>
      </c>
      <c r="M86" s="41" t="s">
        <v>30</v>
      </c>
      <c r="N86" s="42">
        <f>D86+F86+H86+J86+L86</f>
        <v>282</v>
      </c>
      <c r="O86" s="30">
        <f>N86/5</f>
        <v>56.4</v>
      </c>
    </row>
    <row r="87" spans="1:15" ht="15.75" x14ac:dyDescent="0.25">
      <c r="A87" s="78">
        <v>11178281</v>
      </c>
      <c r="B87" s="78" t="s">
        <v>161</v>
      </c>
      <c r="C87" s="79" t="s">
        <v>14</v>
      </c>
      <c r="D87" s="53">
        <v>73</v>
      </c>
      <c r="E87" s="33" t="s">
        <v>29</v>
      </c>
      <c r="F87" s="52">
        <v>63</v>
      </c>
      <c r="G87" s="52" t="s">
        <v>30</v>
      </c>
      <c r="H87" s="33">
        <v>43</v>
      </c>
      <c r="I87" s="33" t="s">
        <v>30</v>
      </c>
      <c r="J87" s="32">
        <v>46</v>
      </c>
      <c r="K87" s="32" t="s">
        <v>30</v>
      </c>
      <c r="L87" s="33">
        <v>42</v>
      </c>
      <c r="M87" s="33" t="s">
        <v>32</v>
      </c>
      <c r="N87" s="42">
        <f>D87+F87+H87+J87+L87</f>
        <v>267</v>
      </c>
      <c r="O87" s="30">
        <f>N87/5</f>
        <v>53.4</v>
      </c>
    </row>
    <row r="88" spans="1:15" ht="15.75" x14ac:dyDescent="0.25">
      <c r="A88" s="78">
        <v>11178258</v>
      </c>
      <c r="B88" s="78" t="s">
        <v>140</v>
      </c>
      <c r="C88" s="79" t="s">
        <v>13</v>
      </c>
      <c r="D88" s="53">
        <v>59</v>
      </c>
      <c r="E88" s="33" t="s">
        <v>31</v>
      </c>
      <c r="F88" s="52">
        <v>60</v>
      </c>
      <c r="G88" s="52" t="s">
        <v>31</v>
      </c>
      <c r="H88" s="33">
        <v>42</v>
      </c>
      <c r="I88" s="33" t="s">
        <v>31</v>
      </c>
      <c r="J88" s="52">
        <v>36</v>
      </c>
      <c r="K88" s="52" t="s">
        <v>31</v>
      </c>
      <c r="L88" s="33">
        <v>42</v>
      </c>
      <c r="M88" s="33" t="s">
        <v>32</v>
      </c>
      <c r="N88" s="42">
        <f>D88+F88+H88+J88+L88</f>
        <v>239</v>
      </c>
      <c r="O88" s="30">
        <f>N88/5</f>
        <v>47.8</v>
      </c>
    </row>
  </sheetData>
  <sortState ref="A2:O86">
    <sortCondition descending="1" ref="O1"/>
  </sortState>
  <mergeCells count="2">
    <mergeCell ref="A1:O1"/>
    <mergeCell ref="A2:O2"/>
  </mergeCells>
  <conditionalFormatting sqref="O4:O88">
    <cfRule type="cellIs" dxfId="0" priority="1" operator="greaterThan">
      <formula>90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Result Analysis</vt:lpstr>
      <vt:lpstr>School Result</vt:lpstr>
      <vt:lpstr>Subjectwise Result</vt:lpstr>
      <vt:lpstr>Teacherwise Result</vt:lpstr>
      <vt:lpstr>Topper List</vt:lpstr>
    </vt:vector>
  </TitlesOfParts>
  <Company>Sons &amp;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 ACCOUNT</dc:creator>
  <cp:lastModifiedBy>pc</cp:lastModifiedBy>
  <dcterms:created xsi:type="dcterms:W3CDTF">2013-05-26T02:52:45Z</dcterms:created>
  <dcterms:modified xsi:type="dcterms:W3CDTF">2020-07-15T11:16:16Z</dcterms:modified>
</cp:coreProperties>
</file>